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d-admin\data2\Engineering\Financial\CIP SDCs Rate Review\2024 SDC MODELS\"/>
    </mc:Choice>
  </mc:AlternateContent>
  <xr:revisionPtr revIDLastSave="0" documentId="13_ncr:1_{6EBFE12D-7A4A-4444-8111-4ED473CCB250}" xr6:coauthVersionLast="47" xr6:coauthVersionMax="47" xr10:uidLastSave="{00000000-0000-0000-0000-000000000000}"/>
  <bookViews>
    <workbookView xWindow="28680" yWindow="-120" windowWidth="29040" windowHeight="15840" activeTab="4" xr2:uid="{97C75F1B-FD93-498E-AED5-3D96CEEF69A3}"/>
  </bookViews>
  <sheets>
    <sheet name="SDC Calculation" sheetId="5" r:id="rId1"/>
    <sheet name="Charge Analysis" sheetId="2" r:id="rId2"/>
    <sheet name="Planning Data" sheetId="1" r:id="rId3"/>
    <sheet name="Inventory of Current System" sheetId="3" r:id="rId4"/>
    <sheet name="CIP Lis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B16" i="2" l="1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L399" i="3"/>
  <c r="I399" i="3"/>
  <c r="L398" i="3"/>
  <c r="I398" i="3"/>
  <c r="L397" i="3"/>
  <c r="I397" i="3"/>
  <c r="L396" i="3"/>
  <c r="I396" i="3"/>
  <c r="L395" i="3"/>
  <c r="I395" i="3"/>
  <c r="L394" i="3"/>
  <c r="I394" i="3"/>
  <c r="L393" i="3"/>
  <c r="I393" i="3"/>
  <c r="L392" i="3"/>
  <c r="I392" i="3"/>
  <c r="L391" i="3"/>
  <c r="I391" i="3"/>
  <c r="L390" i="3"/>
  <c r="I390" i="3"/>
  <c r="L389" i="3"/>
  <c r="I389" i="3"/>
  <c r="L388" i="3"/>
  <c r="I388" i="3"/>
  <c r="L387" i="3"/>
  <c r="I387" i="3"/>
  <c r="L386" i="3"/>
  <c r="I386" i="3"/>
  <c r="L385" i="3"/>
  <c r="I385" i="3"/>
  <c r="L384" i="3"/>
  <c r="I384" i="3"/>
  <c r="L383" i="3"/>
  <c r="I383" i="3"/>
  <c r="L382" i="3"/>
  <c r="I382" i="3"/>
  <c r="L381" i="3"/>
  <c r="I381" i="3"/>
  <c r="L380" i="3"/>
  <c r="I380" i="3"/>
  <c r="L379" i="3"/>
  <c r="I379" i="3"/>
  <c r="L378" i="3"/>
  <c r="I378" i="3"/>
  <c r="L377" i="3"/>
  <c r="I377" i="3"/>
  <c r="L376" i="3"/>
  <c r="I376" i="3"/>
  <c r="L375" i="3"/>
  <c r="I375" i="3"/>
  <c r="O406" i="3"/>
  <c r="L374" i="3"/>
  <c r="I374" i="3"/>
  <c r="L373" i="3"/>
  <c r="I373" i="3"/>
  <c r="L372" i="3"/>
  <c r="I372" i="3"/>
  <c r="L371" i="3"/>
  <c r="I371" i="3"/>
  <c r="L370" i="3"/>
  <c r="I370" i="3"/>
  <c r="L369" i="3"/>
  <c r="I369" i="3"/>
  <c r="L368" i="3"/>
  <c r="I368" i="3"/>
  <c r="L367" i="3"/>
  <c r="I367" i="3"/>
  <c r="L366" i="3"/>
  <c r="I366" i="3"/>
  <c r="L365" i="3"/>
  <c r="I365" i="3"/>
  <c r="L364" i="3"/>
  <c r="I364" i="3"/>
  <c r="L363" i="3"/>
  <c r="I363" i="3"/>
  <c r="L362" i="3"/>
  <c r="I362" i="3"/>
  <c r="L361" i="3"/>
  <c r="I361" i="3"/>
  <c r="N360" i="3"/>
  <c r="N359" i="3"/>
  <c r="K360" i="3"/>
  <c r="K359" i="3"/>
  <c r="K358" i="3"/>
  <c r="O358" i="3" s="1"/>
  <c r="N358" i="3"/>
  <c r="E18" i="1" l="1"/>
  <c r="D18" i="1"/>
  <c r="D17" i="1"/>
  <c r="G31" i="4"/>
  <c r="D17" i="5" l="1"/>
  <c r="E15" i="5"/>
  <c r="E14" i="5"/>
  <c r="E13" i="5"/>
  <c r="E12" i="5"/>
  <c r="E11" i="5"/>
  <c r="E10" i="5"/>
  <c r="E9" i="5"/>
  <c r="E8" i="5"/>
  <c r="E7" i="5"/>
  <c r="E6" i="5"/>
  <c r="E5" i="5"/>
  <c r="B11" i="2"/>
  <c r="B4" i="2"/>
  <c r="B3" i="2"/>
  <c r="B7" i="2" s="1"/>
  <c r="E42" i="4"/>
  <c r="G41" i="4"/>
  <c r="G39" i="4"/>
  <c r="G37" i="4"/>
  <c r="G36" i="4"/>
  <c r="G35" i="4"/>
  <c r="G34" i="4"/>
  <c r="G33" i="4"/>
  <c r="G32" i="4"/>
  <c r="G30" i="4"/>
  <c r="G29" i="4"/>
  <c r="G26" i="4"/>
  <c r="G25" i="4"/>
  <c r="G24" i="4"/>
  <c r="G23" i="4"/>
  <c r="G22" i="4"/>
  <c r="G21" i="4"/>
  <c r="G18" i="4"/>
  <c r="G17" i="4"/>
  <c r="G16" i="4"/>
  <c r="G15" i="4"/>
  <c r="G14" i="4"/>
  <c r="G13" i="4"/>
  <c r="G12" i="4"/>
  <c r="G10" i="4"/>
  <c r="G8" i="4"/>
  <c r="G7" i="4"/>
  <c r="G6" i="4"/>
  <c r="G4" i="4"/>
  <c r="E17" i="5" l="1"/>
  <c r="G45" i="4"/>
  <c r="G50" i="4" l="1"/>
  <c r="B10" i="2" s="1"/>
  <c r="B13" i="2" s="1"/>
  <c r="D26" i="5" s="1"/>
  <c r="B17" i="2" l="1"/>
  <c r="D27" i="5" s="1"/>
  <c r="E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Kaaren Hofmann</author>
  </authors>
  <commentList>
    <comment ref="B3" authorId="0" shapeId="0" xr:uid="{2E7917A5-DB7D-4246-931D-57A9977F4093}">
      <text>
        <r>
          <rPr>
            <sz val="9"/>
            <color indexed="81"/>
            <rFont val="Tahoma"/>
            <family val="2"/>
          </rPr>
          <t>Cost of infrastructure already constructed in the City - Existing Debt - Existing Reserves</t>
        </r>
      </text>
    </comment>
    <comment ref="B4" authorId="0" shapeId="0" xr:uid="{AA4F5602-8015-41A5-8E80-C79C2AAFEF5C}">
      <text>
        <r>
          <rPr>
            <sz val="9"/>
            <color indexed="81"/>
            <rFont val="Tahoma"/>
            <family val="2"/>
          </rPr>
          <t>Total number of Equivalent Dwelling Units projected at full buildout of the City.</t>
        </r>
      </text>
    </comment>
    <comment ref="B7" authorId="0" shapeId="0" xr:uid="{955B94C9-9A93-4F78-A791-E11971A2F4CD}">
      <text>
        <r>
          <rPr>
            <sz val="9"/>
            <color indexed="81"/>
            <rFont val="Tahoma"/>
            <family val="2"/>
          </rPr>
          <t>Reimbursement Cost divided by the total number of EDU</t>
        </r>
      </text>
    </comment>
    <comment ref="B10" authorId="0" shapeId="0" xr:uid="{C6AB04E6-BA9A-46B9-BFF8-4E06D0DE6852}">
      <text>
        <r>
          <rPr>
            <sz val="9"/>
            <color indexed="81"/>
            <rFont val="Tahoma"/>
            <family val="2"/>
          </rPr>
          <t>Costs of Capital Improvement Costs needed to serve full buildout of the City</t>
        </r>
      </text>
    </comment>
    <comment ref="B11" authorId="0" shapeId="0" xr:uid="{9FD20CE4-F0B6-47AB-BA93-96B7BDD08D33}">
      <text>
        <r>
          <rPr>
            <sz val="9"/>
            <color indexed="81"/>
            <rFont val="Tahoma"/>
            <family val="2"/>
          </rPr>
          <t>Number of new EDUs expected based on the Planning Projections in the Master Plan</t>
        </r>
      </text>
    </comment>
    <comment ref="B13" authorId="0" shapeId="0" xr:uid="{A1A3D561-039C-4F4E-B465-2C2EC0D30713}">
      <text>
        <r>
          <rPr>
            <sz val="9"/>
            <color indexed="81"/>
            <rFont val="Tahoma"/>
            <family val="2"/>
          </rPr>
          <t>New project costs divided by the amount of new units.</t>
        </r>
      </text>
    </comment>
    <comment ref="B16" authorId="0" shapeId="0" xr:uid="{00E440AA-7A07-431F-93D8-727DBB99E3EF}">
      <text>
        <r>
          <rPr>
            <sz val="9"/>
            <color indexed="81"/>
            <rFont val="Tahoma"/>
            <family val="2"/>
          </rPr>
          <t>The reimbursement + the improvement is the total maximum allowable SDC</t>
        </r>
      </text>
    </comment>
    <comment ref="B17" authorId="0" shapeId="0" xr:uid="{5262A172-AFEA-4DA0-8B45-CAC628725447}">
      <text>
        <r>
          <rPr>
            <sz val="9"/>
            <color indexed="81"/>
            <rFont val="Tahoma"/>
            <family val="2"/>
          </rPr>
          <t>The total SDC is divided by 18 to get the cost per fixture unit.</t>
        </r>
      </text>
    </comment>
  </commentList>
</comments>
</file>

<file path=xl/sharedStrings.xml><?xml version="1.0" encoding="utf-8"?>
<sst xmlns="http://schemas.openxmlformats.org/spreadsheetml/2006/main" count="1480" uniqueCount="555">
  <si>
    <t>Growth</t>
  </si>
  <si>
    <t>Treatment</t>
  </si>
  <si>
    <t>Category</t>
  </si>
  <si>
    <t>Project</t>
  </si>
  <si>
    <t>0-5 Years</t>
  </si>
  <si>
    <t>5-10 Years</t>
  </si>
  <si>
    <t>10-20 Years</t>
  </si>
  <si>
    <t>Cost Estimate</t>
  </si>
  <si>
    <t>TOTAL CIP SDC COSTS</t>
  </si>
  <si>
    <t>Total</t>
  </si>
  <si>
    <t>Reimbursement $/EDU</t>
  </si>
  <si>
    <t>WWTP Hydraulic Improvements</t>
  </si>
  <si>
    <t>Equalization Basin Rehabilitation</t>
  </si>
  <si>
    <t>Chlorine Contact Expansion</t>
  </si>
  <si>
    <t>Secondary Clarifier #5</t>
  </si>
  <si>
    <t>Hess Creek Phase 1 - CIPP</t>
  </si>
  <si>
    <t>Hess Creek Phase 2 - Parallel Gravity Line</t>
  </si>
  <si>
    <t>Springbrook Road</t>
  </si>
  <si>
    <t>Pinehurst Court</t>
  </si>
  <si>
    <t>Maintenance Yard Improvements</t>
  </si>
  <si>
    <t>Lift Station Improvements (short term)</t>
  </si>
  <si>
    <t>I/I Projects</t>
  </si>
  <si>
    <t>Hess Creek Phase 3 - Lift Station</t>
  </si>
  <si>
    <t>River Street</t>
  </si>
  <si>
    <t>HWY 240 Lift Station Upsize</t>
  </si>
  <si>
    <t>Main and Wynooski Streets</t>
  </si>
  <si>
    <t>Lift Station Improvements (long-term)</t>
  </si>
  <si>
    <t>Chehalem Drive Phase 1 - 20-year Infrastructure</t>
  </si>
  <si>
    <t>Riverfront Infrastructure</t>
  </si>
  <si>
    <t>Providence Infrastructure</t>
  </si>
  <si>
    <t>Chehalem Drive Phase 2 - Buildout Infrastructure</t>
  </si>
  <si>
    <t>Chehalem and Creekside LS Displacement/Future Trunkline</t>
  </si>
  <si>
    <t>Charles and Andrew LS Displacement</t>
  </si>
  <si>
    <t>Dehydration Unit Burner Rebuild</t>
  </si>
  <si>
    <t>Wastewater Master Plan (3)</t>
  </si>
  <si>
    <t>ENR-CCI</t>
  </si>
  <si>
    <t>Asset #</t>
  </si>
  <si>
    <t>Function</t>
  </si>
  <si>
    <t>Contributed</t>
  </si>
  <si>
    <t>Description</t>
  </si>
  <si>
    <t>Date Acquired</t>
  </si>
  <si>
    <t>Original Cost</t>
  </si>
  <si>
    <t>Accumulated Depreciation</t>
  </si>
  <si>
    <t>Net Book Value</t>
  </si>
  <si>
    <t>Replacement Cost</t>
  </si>
  <si>
    <t>% Depr.</t>
  </si>
  <si>
    <t>% SDC (1)</t>
  </si>
  <si>
    <t>SDC Eligible Original Cost</t>
  </si>
  <si>
    <t xml:space="preserve">SDC Eligible Replacement Cost </t>
  </si>
  <si>
    <t>Land</t>
  </si>
  <si>
    <t>WWTP Land 1</t>
  </si>
  <si>
    <t>Pump Stations</t>
  </si>
  <si>
    <t>Charles St Pump Station</t>
  </si>
  <si>
    <t>WWTP Land 2</t>
  </si>
  <si>
    <t>College St</t>
  </si>
  <si>
    <t>Old WWTP 1</t>
  </si>
  <si>
    <t>Eighth St.</t>
  </si>
  <si>
    <t>Equipment</t>
  </si>
  <si>
    <t>Meter-Oxygen</t>
  </si>
  <si>
    <t>Converter 1</t>
  </si>
  <si>
    <t>Motor control center 1</t>
  </si>
  <si>
    <t>Motor control center 2</t>
  </si>
  <si>
    <t>Motor control center-pump</t>
  </si>
  <si>
    <t>Motor control center-Cntr</t>
  </si>
  <si>
    <t>Motor control center-Blow</t>
  </si>
  <si>
    <t>Hoist 1</t>
  </si>
  <si>
    <t>Hoist 2</t>
  </si>
  <si>
    <t>Rotor Aerator 1</t>
  </si>
  <si>
    <t>Rotor Aerator 2</t>
  </si>
  <si>
    <t>Rotor Aerator 3</t>
  </si>
  <si>
    <t>Rotor Aerator 4</t>
  </si>
  <si>
    <t>Rotor Aerator 5</t>
  </si>
  <si>
    <t>Rotor Aerator 6</t>
  </si>
  <si>
    <t>Rotor Aerator 7</t>
  </si>
  <si>
    <t>Pump Sludge 1</t>
  </si>
  <si>
    <t>Pump Sludge 2</t>
  </si>
  <si>
    <t>Pump Sludge 3</t>
  </si>
  <si>
    <t>Pump 5</t>
  </si>
  <si>
    <t>Pump 6</t>
  </si>
  <si>
    <t>General Equipment</t>
  </si>
  <si>
    <t>Tool chest 1</t>
  </si>
  <si>
    <t>Clarifier 3</t>
  </si>
  <si>
    <t>Crane 1</t>
  </si>
  <si>
    <t>Clarifier 2</t>
  </si>
  <si>
    <t>Pump 10</t>
  </si>
  <si>
    <t>Pump 11</t>
  </si>
  <si>
    <t>Saw-horizontal band</t>
  </si>
  <si>
    <t>Pump-Turbine 3</t>
  </si>
  <si>
    <t>Clarifier 1</t>
  </si>
  <si>
    <t>Floor jack-Maintenance</t>
  </si>
  <si>
    <t>Tool chest 2</t>
  </si>
  <si>
    <t>Pump 15</t>
  </si>
  <si>
    <t>Lift Station</t>
  </si>
  <si>
    <t>Lift Charles St</t>
  </si>
  <si>
    <t>Meter tank</t>
  </si>
  <si>
    <t>Hoist 3</t>
  </si>
  <si>
    <t>Sander belt/disc</t>
  </si>
  <si>
    <t>Pump 16</t>
  </si>
  <si>
    <t>Hoist 4</t>
  </si>
  <si>
    <t>Pump-Turbine 4</t>
  </si>
  <si>
    <t>Hoist 5</t>
  </si>
  <si>
    <t>Buildings &amp; Improvements</t>
  </si>
  <si>
    <t>WWTP Floor</t>
  </si>
  <si>
    <t>Tank Fuel 1</t>
  </si>
  <si>
    <t>Tank Fuel 2</t>
  </si>
  <si>
    <t>Belt Conveyor 2</t>
  </si>
  <si>
    <t>Tank-air</t>
  </si>
  <si>
    <t>Hoist-Crane-Dayton Ave PS</t>
  </si>
  <si>
    <t>Old WWTP Piping</t>
  </si>
  <si>
    <t>WWTP Plant Piping 1</t>
  </si>
  <si>
    <t>WWTP Plant Piping 2</t>
  </si>
  <si>
    <t>WWTP Plant Piping 3</t>
  </si>
  <si>
    <t>Platform-steel</t>
  </si>
  <si>
    <t>WWTP Plant Piping 4</t>
  </si>
  <si>
    <t>WWTP Plant Piping 5</t>
  </si>
  <si>
    <t>WWTP Plant Piping 6</t>
  </si>
  <si>
    <t>WWTP Plant Piping 7</t>
  </si>
  <si>
    <t>Workbench 1</t>
  </si>
  <si>
    <t>Workbench 2</t>
  </si>
  <si>
    <t>Workbench 3</t>
  </si>
  <si>
    <t>Platform 2</t>
  </si>
  <si>
    <t>Hopper Feeder</t>
  </si>
  <si>
    <t>WWTP Plant Piping 8</t>
  </si>
  <si>
    <t>Bay Workbench</t>
  </si>
  <si>
    <t>WWTP Plant Piping 9</t>
  </si>
  <si>
    <t>Dft 1 Workbench</t>
  </si>
  <si>
    <t>WWTP Plant Piping 10</t>
  </si>
  <si>
    <t>Press-hydraulic</t>
  </si>
  <si>
    <t>Arm loading sludge</t>
  </si>
  <si>
    <t>Sludge Pump Stat.</t>
  </si>
  <si>
    <t>Solid Handling</t>
  </si>
  <si>
    <t>KCM Phase III</t>
  </si>
  <si>
    <t>KCM Phase II</t>
  </si>
  <si>
    <t>Capitalized Interest</t>
  </si>
  <si>
    <t>Outfall</t>
  </si>
  <si>
    <t>RDS Distrib</t>
  </si>
  <si>
    <t>Chlorine Bldg</t>
  </si>
  <si>
    <t>Chlorine Contact Tk</t>
  </si>
  <si>
    <t>Equalization Basin</t>
  </si>
  <si>
    <t>RAS Distr Box</t>
  </si>
  <si>
    <t>Sludge Tank</t>
  </si>
  <si>
    <t>Clarifier Distr Box</t>
  </si>
  <si>
    <t>Operation Bldg</t>
  </si>
  <si>
    <t>Oxidation Ditch 2</t>
  </si>
  <si>
    <t>Oxidation Ditch 1</t>
  </si>
  <si>
    <t>KCM Phase I</t>
  </si>
  <si>
    <t>KCM-Design</t>
  </si>
  <si>
    <t>Site Work 1</t>
  </si>
  <si>
    <t>Site Work 2</t>
  </si>
  <si>
    <t>Influent Pump</t>
  </si>
  <si>
    <t>Collection</t>
  </si>
  <si>
    <t>Infrastructure</t>
  </si>
  <si>
    <t xml:space="preserve">  </t>
  </si>
  <si>
    <t>FY 72-73 Sewer Lines</t>
  </si>
  <si>
    <t>FY 89-90 Sewer Lines</t>
  </si>
  <si>
    <t>FY 70-71 Sewer Lines</t>
  </si>
  <si>
    <t>FY 71-72 Sewer Lines</t>
  </si>
  <si>
    <t>FY 73-74 Sewer Lines</t>
  </si>
  <si>
    <t>FY 69-70 Sewer Lines</t>
  </si>
  <si>
    <t>FY 75-76 Sewer Lines</t>
  </si>
  <si>
    <t>FY 79-80 Sewer Lines</t>
  </si>
  <si>
    <t>FY 80-81 Sewer Lines</t>
  </si>
  <si>
    <t>FY 59-60 Sewer Lines</t>
  </si>
  <si>
    <t>FY 87-88 Sewer Lines</t>
  </si>
  <si>
    <t>FY 82-83 Sewer Lines</t>
  </si>
  <si>
    <t>FY 64-65 Sewer Lines</t>
  </si>
  <si>
    <t>FY 65-66 Sewer Lines</t>
  </si>
  <si>
    <t>FY 62-63 Sewer Lines</t>
  </si>
  <si>
    <t>FY 78-79 Sewer Lines</t>
  </si>
  <si>
    <t>FY 47-48 Sewer Lines</t>
  </si>
  <si>
    <t>FY 77-78 Sewer Lines</t>
  </si>
  <si>
    <t>FY 88-89 Sewer Lines</t>
  </si>
  <si>
    <t>FY 58-59 Sewer Lines</t>
  </si>
  <si>
    <t>Hoist 6</t>
  </si>
  <si>
    <t>Megohmeter</t>
  </si>
  <si>
    <t>Locker</t>
  </si>
  <si>
    <t>Sampler</t>
  </si>
  <si>
    <t>Safety Block 1</t>
  </si>
  <si>
    <t>Processor Board-Cntr</t>
  </si>
  <si>
    <t>Calibrator-Cntr</t>
  </si>
  <si>
    <t>Compressor 2</t>
  </si>
  <si>
    <t>Serial Interface-Cntr</t>
  </si>
  <si>
    <t>FY 92-93 Sewer Lines</t>
  </si>
  <si>
    <t>DC output card-Cntr</t>
  </si>
  <si>
    <t>Reducer-Clar</t>
  </si>
  <si>
    <t>Pickup 94-508</t>
  </si>
  <si>
    <t>Valeri Park Sub</t>
  </si>
  <si>
    <t>I/O Board Assembl</t>
  </si>
  <si>
    <t>DC Output Card</t>
  </si>
  <si>
    <t>Pump 18</t>
  </si>
  <si>
    <t>Dayton Avenue Pump Station</t>
  </si>
  <si>
    <t>Dayton Ave Pump Station WW</t>
  </si>
  <si>
    <t>Dayton Ave PS Piping</t>
  </si>
  <si>
    <t>Pumps Dayton Ave PS</t>
  </si>
  <si>
    <t>Compressor Dayton Ave PS</t>
  </si>
  <si>
    <t>Meter Flow Dayton Ave PS</t>
  </si>
  <si>
    <t>Telemetry Dayton Ave PS</t>
  </si>
  <si>
    <t>Dayton Ave Wet Well</t>
  </si>
  <si>
    <t>FY 93-94 Sewer Lines</t>
  </si>
  <si>
    <t>Cleaner-SewerVactor</t>
  </si>
  <si>
    <t>Pump 19</t>
  </si>
  <si>
    <t>Generator-Portable</t>
  </si>
  <si>
    <t>FY 94-95 Sewer Lines</t>
  </si>
  <si>
    <t>Old WWTP 2</t>
  </si>
  <si>
    <t>11th St.</t>
  </si>
  <si>
    <t>WWTP Land 3</t>
  </si>
  <si>
    <t>WWTP Land 4</t>
  </si>
  <si>
    <t>Lift Stat Rotat Pump College St</t>
  </si>
  <si>
    <t>Lift Stat Pkg Syst College St</t>
  </si>
  <si>
    <t>FY 95-96 Sewer Lines</t>
  </si>
  <si>
    <t>FY 91-92 Sewer Lines</t>
  </si>
  <si>
    <t>Radio-portable 8</t>
  </si>
  <si>
    <t>Radio-portable 9</t>
  </si>
  <si>
    <t>Radio-portable 10</t>
  </si>
  <si>
    <t>Radio-portable 11</t>
  </si>
  <si>
    <t>Radio-portable 12</t>
  </si>
  <si>
    <t>Radio-portable 13</t>
  </si>
  <si>
    <t>Radio-portable 14</t>
  </si>
  <si>
    <t>Radio-portable 15</t>
  </si>
  <si>
    <t>Stat Radio-Control</t>
  </si>
  <si>
    <t>Charger</t>
  </si>
  <si>
    <t>I &amp; C Modifica</t>
  </si>
  <si>
    <t>Sewage Sampler</t>
  </si>
  <si>
    <t>Scope Meter</t>
  </si>
  <si>
    <t>Vacuum-Wet/Dry</t>
  </si>
  <si>
    <t>Hydraulic Puller Set</t>
  </si>
  <si>
    <t>Telemetry Upgrade</t>
  </si>
  <si>
    <t>Truck 507-98</t>
  </si>
  <si>
    <t>Sewer Tap</t>
  </si>
  <si>
    <t>Pressure Transducer 1</t>
  </si>
  <si>
    <t>Pressure Transducer 2</t>
  </si>
  <si>
    <t>Tapping Machi ne</t>
  </si>
  <si>
    <t>Composter</t>
  </si>
  <si>
    <t>WTP Elect Upgrade</t>
  </si>
  <si>
    <t>FY 97-98 Sewer Lines</t>
  </si>
  <si>
    <t>Portable Radio 3</t>
  </si>
  <si>
    <t>Portable Radio 4</t>
  </si>
  <si>
    <t>Eyewash Upgrade</t>
  </si>
  <si>
    <t>Portable Radio 5</t>
  </si>
  <si>
    <t>Portable Radio 6</t>
  </si>
  <si>
    <t>Portable Radio 7</t>
  </si>
  <si>
    <t>Pickup 7</t>
  </si>
  <si>
    <t>Variable Spd Dr</t>
  </si>
  <si>
    <t>Vacuum Blower</t>
  </si>
  <si>
    <t>Valves/Actuator 1</t>
  </si>
  <si>
    <t>Valves/Actuator 2</t>
  </si>
  <si>
    <t>Conveyor Rebuild</t>
  </si>
  <si>
    <t>Variable Freq Drive 2</t>
  </si>
  <si>
    <t>Install VFD 1</t>
  </si>
  <si>
    <t>Variable Freq Drive 3</t>
  </si>
  <si>
    <t>Install VFD 2</t>
  </si>
  <si>
    <t>Sawdust Bin Cover</t>
  </si>
  <si>
    <t>Handrails</t>
  </si>
  <si>
    <t>1998-99 Lines</t>
  </si>
  <si>
    <t>Eighth St. Pump Station</t>
  </si>
  <si>
    <t>MiddleBrook Relocate</t>
  </si>
  <si>
    <t>Saw-Band</t>
  </si>
  <si>
    <t>Fan 1 Jaybird Misting System</t>
  </si>
  <si>
    <t>Fan 2 Jaybird Misting System</t>
  </si>
  <si>
    <t>Actuator/Controller</t>
  </si>
  <si>
    <t>Trash Pump</t>
  </si>
  <si>
    <t>Valve Actuator 1</t>
  </si>
  <si>
    <t>Valve Actuator 2</t>
  </si>
  <si>
    <t>Handheld Meter Reader</t>
  </si>
  <si>
    <t>Generator 2</t>
  </si>
  <si>
    <t>FY 99-00 City Sewer Lines</t>
  </si>
  <si>
    <t>Screw Conveyor</t>
  </si>
  <si>
    <t>Robotic Total Station</t>
  </si>
  <si>
    <t>Circuit Breaker</t>
  </si>
  <si>
    <t>FY 00-01 City Sewer Lines</t>
  </si>
  <si>
    <t>Manholes</t>
  </si>
  <si>
    <t>Sheridan St Pump</t>
  </si>
  <si>
    <t>Charles St Main</t>
  </si>
  <si>
    <t>Charles St Pump</t>
  </si>
  <si>
    <t>Andrews St Pump</t>
  </si>
  <si>
    <t>WWTP Door Hardware</t>
  </si>
  <si>
    <t>Pickup 534-01</t>
  </si>
  <si>
    <t>Flow Meter Monitoring Station</t>
  </si>
  <si>
    <t>Variable Freq Drive 4</t>
  </si>
  <si>
    <t>Amp Breaker-100</t>
  </si>
  <si>
    <t>Amp Breaker-400</t>
  </si>
  <si>
    <t>VFD Replacement</t>
  </si>
  <si>
    <t>01-02 Manholes</t>
  </si>
  <si>
    <t>FY 01-02 City Sewer Lines</t>
  </si>
  <si>
    <t>Mailing Machine</t>
  </si>
  <si>
    <t>VFD Upgrade</t>
  </si>
  <si>
    <t>Diesel Fuel Tank</t>
  </si>
  <si>
    <t>Pump Base</t>
  </si>
  <si>
    <t>Software Work Director/Waterview</t>
  </si>
  <si>
    <t>FY 02-03 City Sewer Lines</t>
  </si>
  <si>
    <t>FY 98-99 Developer Sewer Lines</t>
  </si>
  <si>
    <t>FY 99-00 Developer Sewer Lines</t>
  </si>
  <si>
    <t>FY 00-01 Developer Sewer Lines</t>
  </si>
  <si>
    <t>FY 01-02 Developer Sewer Lines</t>
  </si>
  <si>
    <t>Pickup 509-03</t>
  </si>
  <si>
    <t>Loader 514-04</t>
  </si>
  <si>
    <t>Power Supply</t>
  </si>
  <si>
    <t>Screw Conveyor #2</t>
  </si>
  <si>
    <t>Screw Conveyor #3</t>
  </si>
  <si>
    <t>Pocket Align Laser Align System</t>
  </si>
  <si>
    <t>1997 Flatbet 940-97</t>
  </si>
  <si>
    <t>Fernwood Rd Pump Station</t>
  </si>
  <si>
    <t>FY 03-04 City Sewer Lines</t>
  </si>
  <si>
    <t>FY 03-04 Developer Sewer Lines</t>
  </si>
  <si>
    <t>Trailer 903-04</t>
  </si>
  <si>
    <t>Pressure Headworks Blower</t>
  </si>
  <si>
    <t>Return Room Piping Replacement</t>
  </si>
  <si>
    <t>Reclaim Pump #1</t>
  </si>
  <si>
    <t>FY 2004-05 City Sewer Lines LID</t>
  </si>
  <si>
    <t>FY 2004-05 Developer Sewer Lines</t>
  </si>
  <si>
    <t>Headworks Improvements</t>
  </si>
  <si>
    <t>Belt Screen &amp; Compactor</t>
  </si>
  <si>
    <t>Grit Cyclones &amp; Classifier</t>
  </si>
  <si>
    <t>Cure &amp; Blower Building</t>
  </si>
  <si>
    <t>Scrubber &amp; Biofilter System</t>
  </si>
  <si>
    <t>Cure &amp; Ventilation Blower</t>
  </si>
  <si>
    <t>Odorous Piping Network</t>
  </si>
  <si>
    <t>Reaktop Door</t>
  </si>
  <si>
    <t>Compost Bin Live Bottom</t>
  </si>
  <si>
    <t>Chehalem Sewer Pump Station &amp; Lines</t>
  </si>
  <si>
    <t>Creekside Pump Station Improvements</t>
  </si>
  <si>
    <t>2005 Dodge Dakota 517-05</t>
  </si>
  <si>
    <t>Composter Energy Improvements</t>
  </si>
  <si>
    <t>Tractor Loader &amp; Mower</t>
  </si>
  <si>
    <t>WWTP Crane</t>
  </si>
  <si>
    <t>Generator-Backup Andrews Pump Station</t>
  </si>
  <si>
    <t>FY 2005-06 City Sewer Lines</t>
  </si>
  <si>
    <t xml:space="preserve">FY 2005-06 Developer Sewer </t>
  </si>
  <si>
    <t>WWTP Truck 527-08</t>
  </si>
  <si>
    <t>FY 2006-07 Developer Sewer Lines</t>
  </si>
  <si>
    <t>Wastewater Line N Arterial S-Curve</t>
  </si>
  <si>
    <t>2007-08 Developer Contributed WW Lines</t>
  </si>
  <si>
    <t>Effluent Reuse Pipelines-WW</t>
  </si>
  <si>
    <t>2008-09 Developer Contributed Wastewater Lines</t>
  </si>
  <si>
    <t>W Sheridan/N Harrison WW Improvements</t>
  </si>
  <si>
    <t>Animal Shelter WW Lines</t>
  </si>
  <si>
    <t>Wynooski-Riverfront Utilities - relocate trunk line</t>
  </si>
  <si>
    <t>Reuse Line Relocation (Bypass Ph 1)</t>
  </si>
  <si>
    <t>Sewer Lines</t>
  </si>
  <si>
    <t>Highland at Hess Creek Phase 4 &amp; 5 Developer Contributed</t>
  </si>
  <si>
    <t>South Springbrook (Bypass) (Wastewater Lines)</t>
  </si>
  <si>
    <t>Shellie Park Developer Contributed</t>
  </si>
  <si>
    <t>Edwood 8" sewer 176 LF</t>
  </si>
  <si>
    <t>2nd Street Parking Lot Rehab (Wastewater Lines)</t>
  </si>
  <si>
    <t>Heritage 8" sewer 286 LF</t>
  </si>
  <si>
    <t>Inflow/Infiltration - Aquarius, Vittoria Way, Madrona, Coffey Ln</t>
  </si>
  <si>
    <t>Aquarious Street Lateral Replacement (I&amp;I)</t>
  </si>
  <si>
    <t>Meridian St Sewer (I&amp;I)</t>
  </si>
  <si>
    <t>2008 Chev 1/2 ton PU Vehicle No. 528-08.</t>
  </si>
  <si>
    <t>Kubota Utility Cart</t>
  </si>
  <si>
    <t>Jet Lathe GH1440W-3</t>
  </si>
  <si>
    <t>Stantrol 960 base unit and parts</t>
  </si>
  <si>
    <t>2012 Chev Silverado Pick Up</t>
  </si>
  <si>
    <t>2011 Lawn Mower</t>
  </si>
  <si>
    <t>Doosan Forklift #539-13</t>
  </si>
  <si>
    <t>2013 Ford TV Inspection Truck (#540-14)</t>
  </si>
  <si>
    <t>2014 Freightliner Truck Veh# 542-14</t>
  </si>
  <si>
    <t>Camera - Controller for Composter</t>
  </si>
  <si>
    <t>2014 Caterpillar</t>
  </si>
  <si>
    <t>2017 Chevrolet PU Veh# 546-17</t>
  </si>
  <si>
    <t>2017 Chevrolet SUV Veh# 547-17</t>
  </si>
  <si>
    <t>Utility Golf Car</t>
  </si>
  <si>
    <t>HWY 240 WW Pump Station 305 W Illinois</t>
  </si>
  <si>
    <t>Generator at Charles St Pump Station</t>
  </si>
  <si>
    <t>Generator for Dayton Ave-Pump Station</t>
  </si>
  <si>
    <t>HWY 240 Pump Station</t>
  </si>
  <si>
    <t>CIP</t>
  </si>
  <si>
    <t>Dayton Pump Station Design</t>
  </si>
  <si>
    <t>Wireless bridge WWTP</t>
  </si>
  <si>
    <t>Server for Public Works</t>
  </si>
  <si>
    <t>City-Wide Wireless Network-Wastewater</t>
  </si>
  <si>
    <t>Replacement pump-Inf Pump #3</t>
  </si>
  <si>
    <t>New key system for Operations Bldg/Stat</t>
  </si>
  <si>
    <t>Effluent Reuse Facility-WW</t>
  </si>
  <si>
    <t>Effluent Reuse Membrane-WW</t>
  </si>
  <si>
    <t>WWTP Generator/Building</t>
  </si>
  <si>
    <t>8LVP-BHC Pressure Blower</t>
  </si>
  <si>
    <t>Heat pump replacement-Operations Bldg</t>
  </si>
  <si>
    <t>WWTP Land Expansion 19.68 acres (sold 9.74 ac)</t>
  </si>
  <si>
    <t>Live bottom for composter replacement</t>
  </si>
  <si>
    <t>Composter conveyor chains (replacement)</t>
  </si>
  <si>
    <t>WWTP Sawdust Dryer</t>
  </si>
  <si>
    <t>Influent Pump #2</t>
  </si>
  <si>
    <t>Influent Pump #1</t>
  </si>
  <si>
    <t>Sludge Pump to Belt Filter Press</t>
  </si>
  <si>
    <t>Security Fencing at WWTP-FEDERAL GRANT</t>
  </si>
  <si>
    <t>Jet Milling Machine</t>
  </si>
  <si>
    <t>Steel Utility Building and Construction</t>
  </si>
  <si>
    <t>Engineering Copies</t>
  </si>
  <si>
    <t xml:space="preserve">Sawdust Silo Unloader </t>
  </si>
  <si>
    <t>WWTP Frontage Sign</t>
  </si>
  <si>
    <t>Essco Vertical Pump</t>
  </si>
  <si>
    <t>Cornell DP Pump</t>
  </si>
  <si>
    <t xml:space="preserve">7.5 Ton WWTP Heat Pump </t>
  </si>
  <si>
    <t>Composter Building Roof Replacement</t>
  </si>
  <si>
    <t>Disinfection Building Roof Replacement</t>
  </si>
  <si>
    <t>WWTP Hypochlorite</t>
  </si>
  <si>
    <t>2772A</t>
  </si>
  <si>
    <t xml:space="preserve">520 W 3rd St - Building </t>
  </si>
  <si>
    <t>2773A</t>
  </si>
  <si>
    <t>520 W 3rd St - Land</t>
  </si>
  <si>
    <t>2806A</t>
  </si>
  <si>
    <t>WWTP RRE (4th Clarifier)</t>
  </si>
  <si>
    <t>2806B</t>
  </si>
  <si>
    <t>WWTP RRE (Dewatering System)</t>
  </si>
  <si>
    <t>2806C</t>
  </si>
  <si>
    <t>WWTP RRE (Headworks and Influent Pump Station)</t>
  </si>
  <si>
    <t>2813B</t>
  </si>
  <si>
    <t>Video Inspection System - Vcam-5 control module and Vloc Cam Receiver</t>
  </si>
  <si>
    <t>2824A</t>
  </si>
  <si>
    <t>PWA Building - 500 W 3rd St</t>
  </si>
  <si>
    <t>Villa rd-Haworth to Crestview Culvert Imps.</t>
  </si>
  <si>
    <t>Oxidation Ditches (#2)</t>
  </si>
  <si>
    <t>Oxidation Ditch Rotor Aerator #8</t>
  </si>
  <si>
    <t>Improvement$/EDU</t>
  </si>
  <si>
    <t>Outstanding Debt</t>
  </si>
  <si>
    <t xml:space="preserve">Peak Instantaneous Flow PIF (gpcd) </t>
  </si>
  <si>
    <t>Total design unit flow per EDU</t>
  </si>
  <si>
    <t>Total Projected Design Flow</t>
  </si>
  <si>
    <t>Additional</t>
  </si>
  <si>
    <t xml:space="preserve">Year </t>
  </si>
  <si>
    <t>EDUs</t>
  </si>
  <si>
    <t xml:space="preserve"> </t>
  </si>
  <si>
    <t>Years</t>
  </si>
  <si>
    <t>Total Change</t>
  </si>
  <si>
    <t>Annual EDUs</t>
  </si>
  <si>
    <t>TOTAL SDC/EDU</t>
  </si>
  <si>
    <t>Total SDC Eligible</t>
  </si>
  <si>
    <t>Reserves Available</t>
  </si>
  <si>
    <t>Average Dry Weather Flow ADWF (gpcd)</t>
  </si>
  <si>
    <t>Total projected unit flow</t>
  </si>
  <si>
    <t>Persons per Household</t>
  </si>
  <si>
    <t>Projected design flow at the plant (MGD)</t>
  </si>
  <si>
    <t xml:space="preserve">EDU's </t>
  </si>
  <si>
    <t>(MGD)</t>
  </si>
  <si>
    <r>
      <t>18 Fixture Units = EDU</t>
    </r>
    <r>
      <rPr>
        <sz val="11"/>
        <rFont val="Calibri"/>
        <family val="2"/>
      </rPr>
      <t xml:space="preserve"> = Equivalent Dwelling Unit</t>
    </r>
  </si>
  <si>
    <t>Development of SDC Fee per EDU</t>
  </si>
  <si>
    <t>Reimbursement Cost Basis (1)</t>
  </si>
  <si>
    <t>Growth Capacity Requirements (EDU) (2)</t>
  </si>
  <si>
    <t>Improvement Cost Basis (3)</t>
  </si>
  <si>
    <t>New Growth (EDU) (2)</t>
  </si>
  <si>
    <t>1 - From the Inventory of Current System</t>
  </si>
  <si>
    <t>2 - From the Planning Data</t>
  </si>
  <si>
    <t>3 - From the CIP List</t>
  </si>
  <si>
    <t>From the Fixed Asset System as of June 30, 2017</t>
  </si>
  <si>
    <t>Wastewater</t>
  </si>
  <si>
    <t>Quantity</t>
  </si>
  <si>
    <t>Bar sink</t>
  </si>
  <si>
    <t>Bathtub</t>
  </si>
  <si>
    <t>Bathtub/shower combination</t>
  </si>
  <si>
    <t>Bidet</t>
  </si>
  <si>
    <t>Clothes washer</t>
  </si>
  <si>
    <t>Dishwasher</t>
  </si>
  <si>
    <t>Kitchen sink</t>
  </si>
  <si>
    <t>Laundry sink</t>
  </si>
  <si>
    <t>Lavatory</t>
  </si>
  <si>
    <t>Shower</t>
  </si>
  <si>
    <t>Water closet</t>
  </si>
  <si>
    <t>Other</t>
  </si>
  <si>
    <t xml:space="preserve">Total SDC </t>
  </si>
  <si>
    <t>SDC/FU</t>
  </si>
  <si>
    <t>Cost of infrastructure already constructed in the City - Existing Debt - Existing Reserves</t>
  </si>
  <si>
    <t>Total number of Equivalent Dwelling Units projected at full buildout of the City.</t>
  </si>
  <si>
    <t>Reimbursement Cost divided by the total number of EDU</t>
  </si>
  <si>
    <t>Costs of Capital Improvement Costs needed to serve full buildout of the City</t>
  </si>
  <si>
    <t>Number of new EDUs expected based on the Planning Projections in the Master Plan</t>
  </si>
  <si>
    <t>New project costs divided by the amount of new units.</t>
  </si>
  <si>
    <t>The reimbursement + the improvement is the total maximum allowable SDC</t>
  </si>
  <si>
    <t>The total SDC is divided by 18 to get the cost per fixture unit.</t>
  </si>
  <si>
    <t>Fixture Units (1)</t>
  </si>
  <si>
    <t>From the 2021 Wastewater Master Plan</t>
  </si>
  <si>
    <t>Riverfront Industrial Infrastructure</t>
  </si>
  <si>
    <t>Dayton Pump Station System, Pumps, and Piping</t>
  </si>
  <si>
    <t>Dayton Pump Station Infrastructure</t>
  </si>
  <si>
    <t>Dayton Pump Station Land Improvements</t>
  </si>
  <si>
    <t>Dayton Pump Station Building Improvements</t>
  </si>
  <si>
    <t>Dayton Pump Station Air Conditioning Unit</t>
  </si>
  <si>
    <t>Oxidation Ditches</t>
  </si>
  <si>
    <t>WWTP Solar Panel Project (Solar Field)</t>
  </si>
  <si>
    <t>Operations Building Remodel</t>
  </si>
  <si>
    <t>WWTP Sawdust Bays</t>
  </si>
  <si>
    <t>CIP 0003</t>
  </si>
  <si>
    <t>Chehalem Sewer Extension</t>
  </si>
  <si>
    <t>CIP 0021</t>
  </si>
  <si>
    <t>PWM Building C - Office Space Addition</t>
  </si>
  <si>
    <t>CIP 0024</t>
  </si>
  <si>
    <t>Programmable Logic Controller</t>
  </si>
  <si>
    <t>CIP 0030</t>
  </si>
  <si>
    <t>N Elliott Wastewater Pipeline</t>
  </si>
  <si>
    <t>CIP 0034</t>
  </si>
  <si>
    <t>Fuel Station</t>
  </si>
  <si>
    <t>Sewer Lines 0010</t>
  </si>
  <si>
    <t>4,964 ft of WW Pipe &amp; Grouting of 101 lateral connections</t>
  </si>
  <si>
    <t>Sewer Lines 0011</t>
  </si>
  <si>
    <t>8th Street Utility Replacement (Sewer Pipe)</t>
  </si>
  <si>
    <t>Sewer Lines 0012</t>
  </si>
  <si>
    <t>Nova Grace Developer Contributed</t>
  </si>
  <si>
    <t>Sewer Lines 0013</t>
  </si>
  <si>
    <t>Columbia Estates Developer Contributed</t>
  </si>
  <si>
    <t>Sewer Lines 0014</t>
  </si>
  <si>
    <t>Gracie's 1, 2, and 3 Developer Contributed</t>
  </si>
  <si>
    <t>Sewer Lines 0015</t>
  </si>
  <si>
    <t>Hazelwood Developer Contributed</t>
  </si>
  <si>
    <t>Sewer Lines 0016</t>
  </si>
  <si>
    <t>Dutchman Developer Contributed</t>
  </si>
  <si>
    <t>Sewer Lines 0017</t>
  </si>
  <si>
    <t>Page Landing Developer Contributed</t>
  </si>
  <si>
    <t>Sewer Lines 0018</t>
  </si>
  <si>
    <t>Fifth St Pipe Replacement</t>
  </si>
  <si>
    <t>Sewer Lines 0019</t>
  </si>
  <si>
    <t>Dutchman 2 Developer Contributed</t>
  </si>
  <si>
    <t>Sewer Lines 0020</t>
  </si>
  <si>
    <t>Kings Landing 2 Developer Contributed</t>
  </si>
  <si>
    <t>Sewer Lines 0021</t>
  </si>
  <si>
    <t>Harding School Developer Contributed</t>
  </si>
  <si>
    <t>Sewer Lines 0022</t>
  </si>
  <si>
    <t>Eastland Developer Contributed</t>
  </si>
  <si>
    <t>Sewer Lines 0023</t>
  </si>
  <si>
    <t>River Run 1 &amp; 2 Developer Contributed</t>
  </si>
  <si>
    <t>Sewer Lines 0024</t>
  </si>
  <si>
    <t>River Run 1 &amp; 2 Off Site Developer Contributed</t>
  </si>
  <si>
    <t>Sewer Lines 0025</t>
  </si>
  <si>
    <t>Sixth Street Sewer Rehab</t>
  </si>
  <si>
    <t>Sewer Lines 0026</t>
  </si>
  <si>
    <t>Sewer / Lateral replacements 5th Street - Wynooski</t>
  </si>
  <si>
    <t>Sewer Lines 0027</t>
  </si>
  <si>
    <t>Wastewater Line Replacements - 2nd, 3rd, 6th st</t>
  </si>
  <si>
    <t>Sewer Lines 0028</t>
  </si>
  <si>
    <t>Kings Landing 3&amp;4 Developer Contributed</t>
  </si>
  <si>
    <t>Sewer Lines 0029</t>
  </si>
  <si>
    <t>Hess Creek Lining</t>
  </si>
  <si>
    <t>Sewer Lines 0030</t>
  </si>
  <si>
    <t>Crestview Drive Sewer</t>
  </si>
  <si>
    <t>Sewer Lines 0031</t>
  </si>
  <si>
    <t>Riverlands Developer Contributed</t>
  </si>
  <si>
    <t>Sewer Lines 0032</t>
  </si>
  <si>
    <t>Edgewater PUD Developer Contributed</t>
  </si>
  <si>
    <t>Sewer Lines 0033</t>
  </si>
  <si>
    <t>Crestview Crossing PUD Ph 1 Developer Contributed</t>
  </si>
  <si>
    <t>Sewer Lines 0034</t>
  </si>
  <si>
    <t>Crestview Crossing Offsite Sewer Ext Developer Contributed</t>
  </si>
  <si>
    <t>Reserves</t>
  </si>
  <si>
    <t>Multiplier</t>
  </si>
  <si>
    <t>Oxidation Ditch Expansion (re-priced 2023)</t>
  </si>
  <si>
    <t>WASTEWATER SDC CALCULATOR</t>
  </si>
  <si>
    <t>Minimum SDC for first 18 fixture units =</t>
  </si>
  <si>
    <t>The minimum SDC is divided by 18 to get the cost per fixture unit (FU).</t>
  </si>
  <si>
    <t>WASTEWATER SDC CAPITAL PROJECT LIST - 2024</t>
  </si>
  <si>
    <t>Adopted by Council on 2/20/2024 with Ordinance No. 2024-2922.</t>
  </si>
  <si>
    <t>Inputs go into blue cells.</t>
  </si>
  <si>
    <t>(1) Conversion From Fixtures to Fixture Units is From the Uniform Plumbing Code</t>
  </si>
  <si>
    <t>Plumbing Fixture Type</t>
  </si>
  <si>
    <t>Plumbing Fixture Type to Fixture Units Conversion Factor (1)</t>
  </si>
  <si>
    <t>City Construction Factor</t>
  </si>
  <si>
    <t>City $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</si>
</sst>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mmm\ yy"/>
    <numFmt numFmtId="168" formatCode="[$-409]mmmm\ d\,\ yyyy;@"/>
    <numFmt numFmtId="169" formatCode="&quot;$&quot;#,##0\ ;\(&quot;$&quot;#,##0\)"/>
    <numFmt numFmtId="170" formatCode="_-* #,##0_-;\-* #,##0_-;_-* &quot;-&quot;_-;_-@_-"/>
    <numFmt numFmtId="171" formatCode="_-* #,##0.00_-;\-* #,##0.00_-;_-* &quot;-&quot;??_-;_-@_-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.0_);\(#,##0.0\)"/>
    <numFmt numFmtId="175" formatCode="0.00_)"/>
    <numFmt numFmtId="176" formatCode="#,##0;[Red]#,##0"/>
    <numFmt numFmtId="177" formatCode=";;;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Times New Roman"/>
      <family val="1"/>
    </font>
    <font>
      <shadow/>
      <sz val="10"/>
      <color indexed="16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color indexed="8"/>
      <name val="Times New Roman"/>
      <family val="1"/>
    </font>
    <font>
      <sz val="12"/>
      <color indexed="10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0"/>
      <color indexed="23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1"/>
      <color theme="1"/>
      <name val="Verdana"/>
      <family val="2"/>
    </font>
    <font>
      <sz val="11"/>
      <color rgb="FF3333FF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Helv"/>
    </font>
    <font>
      <sz val="20"/>
      <color indexed="9"/>
      <name val="Times New Roman"/>
      <family val="1"/>
    </font>
    <font>
      <b/>
      <sz val="10"/>
      <name val="Helv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12"/>
      <name val="Calibri"/>
      <family val="2"/>
    </font>
    <font>
      <u/>
      <sz val="11"/>
      <color rgb="FF0000FF"/>
      <name val="Calibri"/>
      <family val="2"/>
    </font>
    <font>
      <u/>
      <sz val="11"/>
      <color indexed="8"/>
      <name val="Calibri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i/>
      <sz val="10"/>
      <color rgb="FF00B050"/>
      <name val="Segoe UI"/>
      <family val="2"/>
    </font>
    <font>
      <b/>
      <sz val="11"/>
      <color theme="1"/>
      <name val="Segoe UI"/>
      <family val="2"/>
    </font>
    <font>
      <sz val="11"/>
      <color rgb="FF0000FF"/>
      <name val="Segoe UI"/>
      <family val="2"/>
    </font>
    <font>
      <u val="singleAccounting"/>
      <sz val="11"/>
      <color rgb="FF0000FF"/>
      <name val="Segoe UI"/>
      <family val="2"/>
    </font>
    <font>
      <u val="singleAccounting"/>
      <sz val="11"/>
      <color theme="1"/>
      <name val="Segoe UI"/>
      <family val="2"/>
    </font>
    <font>
      <u val="doubleAccounting"/>
      <sz val="11"/>
      <color theme="1"/>
      <name val="Segoe UI"/>
      <family val="2"/>
    </font>
    <font>
      <sz val="9"/>
      <color indexed="81"/>
      <name val="Tahoma"/>
      <family val="2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rgb="FF62A153"/>
        <bgColor indexed="9"/>
      </patternFill>
    </fill>
    <fill>
      <patternFill patternType="darkDown">
        <fgColor indexed="65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1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1" fillId="0" borderId="0"/>
    <xf numFmtId="0" fontId="13" fillId="0" borderId="0">
      <alignment horizontal="left"/>
    </xf>
    <xf numFmtId="164" fontId="14" fillId="3" borderId="0"/>
    <xf numFmtId="10" fontId="14" fillId="3" borderId="0"/>
    <xf numFmtId="3" fontId="15" fillId="3" borderId="0"/>
    <xf numFmtId="42" fontId="15" fillId="3" borderId="0" applyBorder="0"/>
    <xf numFmtId="10" fontId="14" fillId="3" borderId="0">
      <alignment horizontal="center"/>
    </xf>
    <xf numFmtId="0" fontId="16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18" fillId="4" borderId="0" applyNumberFormat="0" applyFont="0" applyBorder="0" applyAlignment="0" applyProtection="0"/>
    <xf numFmtId="37" fontId="19" fillId="5" borderId="1">
      <alignment horizontal="left" vertical="center"/>
    </xf>
    <xf numFmtId="37" fontId="19" fillId="5" borderId="2" applyAlignment="0">
      <alignment horizontal="left" vertical="center"/>
      <protection locked="0"/>
    </xf>
    <xf numFmtId="37" fontId="19" fillId="6" borderId="0">
      <alignment horizontal="left" vertical="center"/>
    </xf>
    <xf numFmtId="0" fontId="20" fillId="0" borderId="0">
      <alignment wrapText="1"/>
    </xf>
    <xf numFmtId="0" fontId="11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2" fillId="0" borderId="0"/>
    <xf numFmtId="0" fontId="25" fillId="0" borderId="0">
      <alignment horizontal="centerContinuous"/>
    </xf>
    <xf numFmtId="0" fontId="26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27" fillId="0" borderId="0" applyFont="0" applyFill="0" applyBorder="0" applyAlignment="0" applyProtection="0"/>
    <xf numFmtId="0" fontId="27" fillId="0" borderId="0"/>
    <xf numFmtId="167" fontId="28" fillId="0" borderId="0"/>
    <xf numFmtId="0" fontId="4" fillId="0" borderId="0">
      <alignment vertical="top"/>
    </xf>
    <xf numFmtId="0" fontId="9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168" fontId="3" fillId="0" borderId="0"/>
    <xf numFmtId="168" fontId="4" fillId="0" borderId="0">
      <alignment vertical="top"/>
    </xf>
    <xf numFmtId="168" fontId="1" fillId="0" borderId="0"/>
    <xf numFmtId="168" fontId="8" fillId="0" borderId="0"/>
    <xf numFmtId="168" fontId="35" fillId="7" borderId="0">
      <alignment horizontal="center" vertical="center"/>
    </xf>
    <xf numFmtId="3" fontId="36" fillId="0" borderId="8">
      <alignment horizontal="right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wrapText="1"/>
    </xf>
    <xf numFmtId="3" fontId="8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5" fontId="34" fillId="0" borderId="5">
      <alignment horizont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68" fontId="34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0" fontId="1" fillId="0" borderId="0"/>
    <xf numFmtId="0" fontId="8" fillId="0" borderId="0">
      <alignment wrapText="1"/>
    </xf>
    <xf numFmtId="0" fontId="8" fillId="0" borderId="0">
      <alignment wrapText="1"/>
    </xf>
    <xf numFmtId="168" fontId="36" fillId="0" borderId="0">
      <alignment horizontal="center" wrapText="1"/>
    </xf>
    <xf numFmtId="9" fontId="4" fillId="0" borderId="0" applyFont="0" applyFill="0" applyBorder="0" applyAlignment="0" applyProtection="0">
      <alignment vertical="top"/>
    </xf>
    <xf numFmtId="168" fontId="8" fillId="8" borderId="6" applyNumberFormat="0" applyFont="0" applyAlignment="0" applyProtection="0"/>
    <xf numFmtId="168" fontId="8" fillId="9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0" fontId="43" fillId="0" borderId="0"/>
    <xf numFmtId="43" fontId="43" fillId="0" borderId="0" applyFont="0" applyFill="0" applyBorder="0" applyAlignment="0" applyProtection="0"/>
    <xf numFmtId="168" fontId="8" fillId="8" borderId="13" applyNumberFormat="0" applyFont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44" fontId="0" fillId="0" borderId="0" xfId="2" applyFont="1"/>
    <xf numFmtId="44" fontId="2" fillId="0" borderId="0" xfId="2" applyFont="1"/>
    <xf numFmtId="0" fontId="44" fillId="0" borderId="0" xfId="0" applyFont="1" applyAlignment="1">
      <alignment horizontal="right" indent="1"/>
    </xf>
    <xf numFmtId="164" fontId="0" fillId="0" borderId="0" xfId="2" applyNumberFormat="1" applyFont="1"/>
    <xf numFmtId="5" fontId="2" fillId="0" borderId="0" xfId="0" applyNumberFormat="1" applyFont="1"/>
    <xf numFmtId="37" fontId="0" fillId="0" borderId="0" xfId="0" applyNumberFormat="1"/>
    <xf numFmtId="5" fontId="0" fillId="0" borderId="0" xfId="0" applyNumberFormat="1"/>
    <xf numFmtId="39" fontId="5" fillId="0" borderId="0" xfId="84" applyNumberFormat="1" applyFont="1"/>
    <xf numFmtId="0" fontId="2" fillId="0" borderId="13" xfId="0" applyFont="1" applyBorder="1"/>
    <xf numFmtId="5" fontId="2" fillId="0" borderId="13" xfId="0" applyNumberFormat="1" applyFont="1" applyBorder="1"/>
    <xf numFmtId="0" fontId="37" fillId="0" borderId="0" xfId="0" applyFont="1"/>
    <xf numFmtId="14" fontId="37" fillId="0" borderId="0" xfId="0" applyNumberFormat="1" applyFont="1"/>
    <xf numFmtId="37" fontId="37" fillId="0" borderId="0" xfId="0" applyNumberFormat="1" applyFont="1"/>
    <xf numFmtId="166" fontId="5" fillId="0" borderId="0" xfId="84" applyNumberFormat="1" applyFont="1"/>
    <xf numFmtId="0" fontId="7" fillId="0" borderId="13" xfId="0" applyFont="1" applyBorder="1"/>
    <xf numFmtId="14" fontId="7" fillId="0" borderId="13" xfId="0" applyNumberFormat="1" applyFont="1" applyBorder="1"/>
    <xf numFmtId="5" fontId="7" fillId="0" borderId="13" xfId="0" applyNumberFormat="1" applyFont="1" applyBorder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4" xfId="0" applyFont="1" applyBorder="1" applyAlignment="1">
      <alignment horizontal="left"/>
    </xf>
    <xf numFmtId="0" fontId="37" fillId="0" borderId="14" xfId="0" applyFont="1" applyBorder="1"/>
    <xf numFmtId="14" fontId="37" fillId="0" borderId="14" xfId="0" applyNumberFormat="1" applyFont="1" applyBorder="1"/>
    <xf numFmtId="37" fontId="37" fillId="0" borderId="14" xfId="0" applyNumberFormat="1" applyFont="1" applyBorder="1"/>
    <xf numFmtId="37" fontId="0" fillId="0" borderId="14" xfId="0" applyNumberFormat="1" applyBorder="1"/>
    <xf numFmtId="39" fontId="5" fillId="0" borderId="14" xfId="84" applyNumberFormat="1" applyFont="1" applyBorder="1"/>
    <xf numFmtId="166" fontId="5" fillId="0" borderId="14" xfId="84" applyNumberFormat="1" applyFont="1" applyBorder="1"/>
    <xf numFmtId="0" fontId="30" fillId="0" borderId="0" xfId="0" applyFont="1"/>
    <xf numFmtId="14" fontId="30" fillId="0" borderId="0" xfId="0" applyNumberFormat="1" applyFont="1"/>
    <xf numFmtId="5" fontId="30" fillId="0" borderId="0" xfId="0" applyNumberFormat="1" applyFont="1"/>
    <xf numFmtId="37" fontId="30" fillId="0" borderId="0" xfId="0" applyNumberFormat="1" applyFont="1"/>
    <xf numFmtId="9" fontId="30" fillId="0" borderId="0" xfId="17" applyNumberFormat="1" applyFont="1" applyFill="1"/>
    <xf numFmtId="166" fontId="30" fillId="0" borderId="14" xfId="17" applyNumberFormat="1" applyFont="1" applyFill="1" applyBorder="1"/>
    <xf numFmtId="166" fontId="30" fillId="0" borderId="0" xfId="17" applyNumberFormat="1" applyFont="1" applyFill="1"/>
    <xf numFmtId="166" fontId="30" fillId="0" borderId="0" xfId="17" applyNumberFormat="1" applyFont="1" applyFill="1" applyBorder="1"/>
    <xf numFmtId="0" fontId="30" fillId="0" borderId="0" xfId="0" applyFont="1" applyAlignment="1">
      <alignment horizontal="center"/>
    </xf>
    <xf numFmtId="5" fontId="5" fillId="0" borderId="0" xfId="2" applyNumberFormat="1" applyFont="1" applyFill="1" applyBorder="1"/>
    <xf numFmtId="168" fontId="3" fillId="0" borderId="0" xfId="91"/>
    <xf numFmtId="168" fontId="31" fillId="0" borderId="0" xfId="91" applyFont="1" applyAlignment="1">
      <alignment horizontal="center"/>
    </xf>
    <xf numFmtId="37" fontId="3" fillId="0" borderId="0" xfId="91" applyNumberFormat="1"/>
    <xf numFmtId="0" fontId="32" fillId="0" borderId="0" xfId="0" applyFont="1"/>
    <xf numFmtId="0" fontId="38" fillId="0" borderId="11" xfId="0" applyFont="1" applyBorder="1"/>
    <xf numFmtId="0" fontId="39" fillId="0" borderId="11" xfId="0" applyFont="1" applyBorder="1"/>
    <xf numFmtId="0" fontId="39" fillId="0" borderId="0" xfId="0" applyFont="1"/>
    <xf numFmtId="0" fontId="32" fillId="0" borderId="7" xfId="0" applyFont="1" applyBorder="1"/>
    <xf numFmtId="168" fontId="3" fillId="0" borderId="7" xfId="91" applyBorder="1"/>
    <xf numFmtId="174" fontId="40" fillId="0" borderId="7" xfId="0" applyNumberFormat="1" applyFont="1" applyBorder="1" applyAlignment="1">
      <alignment horizontal="right"/>
    </xf>
    <xf numFmtId="168" fontId="31" fillId="0" borderId="0" xfId="91" applyFont="1"/>
    <xf numFmtId="174" fontId="41" fillId="0" borderId="0" xfId="91" applyNumberFormat="1" applyFont="1"/>
    <xf numFmtId="168" fontId="31" fillId="0" borderId="0" xfId="91" applyFont="1" applyAlignment="1">
      <alignment horizontal="left" indent="1"/>
    </xf>
    <xf numFmtId="174" fontId="3" fillId="0" borderId="0" xfId="91" applyNumberFormat="1"/>
    <xf numFmtId="168" fontId="31" fillId="0" borderId="0" xfId="91" applyFont="1" applyAlignment="1">
      <alignment horizontal="left"/>
    </xf>
    <xf numFmtId="39" fontId="42" fillId="0" borderId="0" xfId="91" applyNumberFormat="1" applyFont="1"/>
    <xf numFmtId="39" fontId="40" fillId="0" borderId="0" xfId="0" applyNumberFormat="1" applyFont="1" applyAlignment="1">
      <alignment horizontal="right"/>
    </xf>
    <xf numFmtId="0" fontId="32" fillId="0" borderId="11" xfId="0" applyFont="1" applyBorder="1"/>
    <xf numFmtId="0" fontId="33" fillId="0" borderId="11" xfId="0" applyFont="1" applyBorder="1"/>
    <xf numFmtId="168" fontId="3" fillId="0" borderId="11" xfId="91" applyBorder="1"/>
    <xf numFmtId="165" fontId="33" fillId="0" borderId="0" xfId="17" applyNumberFormat="1" applyFont="1" applyFill="1" applyBorder="1"/>
    <xf numFmtId="176" fontId="3" fillId="0" borderId="0" xfId="91" applyNumberFormat="1"/>
    <xf numFmtId="0" fontId="32" fillId="0" borderId="9" xfId="0" applyFont="1" applyBorder="1" applyAlignment="1">
      <alignment horizontal="center"/>
    </xf>
    <xf numFmtId="0" fontId="32" fillId="0" borderId="9" xfId="0" applyFont="1" applyBorder="1" applyAlignment="1">
      <alignment horizontal="right"/>
    </xf>
    <xf numFmtId="0" fontId="32" fillId="0" borderId="10" xfId="0" applyFont="1" applyBorder="1" applyAlignment="1">
      <alignment horizontal="center"/>
    </xf>
    <xf numFmtId="37" fontId="32" fillId="0" borderId="10" xfId="0" applyNumberFormat="1" applyFont="1" applyBorder="1" applyAlignment="1">
      <alignment horizontal="right"/>
    </xf>
    <xf numFmtId="0" fontId="32" fillId="0" borderId="10" xfId="0" applyFont="1" applyBorder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center"/>
    </xf>
    <xf numFmtId="175" fontId="33" fillId="0" borderId="0" xfId="0" applyNumberFormat="1" applyFont="1"/>
    <xf numFmtId="176" fontId="33" fillId="0" borderId="0" xfId="0" applyNumberFormat="1" applyFont="1"/>
    <xf numFmtId="37" fontId="33" fillId="0" borderId="0" xfId="0" applyNumberFormat="1" applyFont="1"/>
    <xf numFmtId="174" fontId="31" fillId="0" borderId="0" xfId="91" applyNumberFormat="1" applyFont="1"/>
    <xf numFmtId="37" fontId="31" fillId="0" borderId="7" xfId="91" applyNumberFormat="1" applyFont="1" applyBorder="1"/>
    <xf numFmtId="0" fontId="33" fillId="0" borderId="0" xfId="0" quotePrefix="1" applyFont="1" applyAlignment="1">
      <alignment horizontal="right"/>
    </xf>
    <xf numFmtId="3" fontId="3" fillId="0" borderId="0" xfId="91" applyNumberFormat="1"/>
    <xf numFmtId="166" fontId="3" fillId="0" borderId="0" xfId="91" applyNumberFormat="1"/>
    <xf numFmtId="165" fontId="33" fillId="0" borderId="11" xfId="17" applyNumberFormat="1" applyFont="1" applyFill="1" applyBorder="1"/>
    <xf numFmtId="175" fontId="33" fillId="0" borderId="11" xfId="0" applyNumberFormat="1" applyFont="1" applyBorder="1"/>
    <xf numFmtId="0" fontId="0" fillId="0" borderId="0" xfId="0" applyAlignment="1">
      <alignment horizontal="center"/>
    </xf>
    <xf numFmtId="0" fontId="32" fillId="0" borderId="9" xfId="0" applyFont="1" applyBorder="1" applyAlignment="1">
      <alignment horizontal="right" wrapText="1"/>
    </xf>
    <xf numFmtId="0" fontId="44" fillId="0" borderId="0" xfId="0" applyFont="1"/>
    <xf numFmtId="165" fontId="0" fillId="0" borderId="0" xfId="1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right"/>
    </xf>
    <xf numFmtId="174" fontId="46" fillId="0" borderId="0" xfId="0" applyNumberFormat="1" applyFont="1"/>
    <xf numFmtId="174" fontId="51" fillId="0" borderId="0" xfId="0" applyNumberFormat="1" applyFont="1"/>
    <xf numFmtId="0" fontId="46" fillId="0" borderId="0" xfId="0" applyFont="1" applyAlignment="1">
      <alignment horizontal="left" indent="1"/>
    </xf>
    <xf numFmtId="37" fontId="52" fillId="0" borderId="0" xfId="0" applyNumberFormat="1" applyFont="1"/>
    <xf numFmtId="174" fontId="52" fillId="0" borderId="0" xfId="0" applyNumberFormat="1" applyFont="1"/>
    <xf numFmtId="0" fontId="48" fillId="0" borderId="0" xfId="0" applyFont="1" applyAlignment="1">
      <alignment horizontal="right"/>
    </xf>
    <xf numFmtId="44" fontId="0" fillId="0" borderId="0" xfId="0" applyNumberFormat="1"/>
    <xf numFmtId="4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16" xfId="0" applyBorder="1"/>
    <xf numFmtId="5" fontId="6" fillId="0" borderId="16" xfId="1" applyNumberFormat="1" applyFont="1" applyFill="1" applyBorder="1" applyAlignment="1">
      <alignment horizontal="left"/>
    </xf>
    <xf numFmtId="164" fontId="37" fillId="0" borderId="16" xfId="2" applyNumberFormat="1" applyFont="1" applyFill="1" applyBorder="1"/>
    <xf numFmtId="166" fontId="30" fillId="0" borderId="16" xfId="1" applyNumberFormat="1" applyFont="1" applyFill="1" applyBorder="1"/>
    <xf numFmtId="164" fontId="0" fillId="0" borderId="16" xfId="2" applyNumberFormat="1" applyFont="1" applyBorder="1"/>
    <xf numFmtId="164" fontId="30" fillId="0" borderId="16" xfId="2" applyNumberFormat="1" applyFont="1" applyFill="1" applyBorder="1"/>
    <xf numFmtId="5" fontId="6" fillId="0" borderId="16" xfId="1" applyNumberFormat="1" applyFont="1" applyFill="1" applyBorder="1"/>
    <xf numFmtId="166" fontId="37" fillId="0" borderId="16" xfId="1" applyNumberFormat="1" applyFont="1" applyFill="1" applyBorder="1"/>
    <xf numFmtId="5" fontId="6" fillId="0" borderId="16" xfId="1" applyNumberFormat="1" applyFont="1" applyFill="1" applyBorder="1" applyProtection="1">
      <protection locked="0"/>
    </xf>
    <xf numFmtId="164" fontId="37" fillId="0" borderId="16" xfId="2" applyNumberFormat="1" applyFont="1" applyFill="1" applyBorder="1" applyProtection="1">
      <protection locked="0"/>
    </xf>
    <xf numFmtId="166" fontId="37" fillId="0" borderId="16" xfId="1" applyNumberFormat="1" applyFont="1" applyFill="1" applyBorder="1" applyProtection="1">
      <protection locked="0"/>
    </xf>
    <xf numFmtId="164" fontId="0" fillId="0" borderId="16" xfId="0" applyNumberFormat="1" applyBorder="1"/>
    <xf numFmtId="44" fontId="48" fillId="0" borderId="0" xfId="0" applyNumberFormat="1" applyFont="1"/>
    <xf numFmtId="166" fontId="0" fillId="0" borderId="0" xfId="0" applyNumberFormat="1"/>
    <xf numFmtId="164" fontId="0" fillId="0" borderId="0" xfId="0" applyNumberFormat="1"/>
    <xf numFmtId="44" fontId="44" fillId="10" borderId="0" xfId="0" applyNumberFormat="1" applyFont="1" applyFill="1"/>
    <xf numFmtId="0" fontId="54" fillId="0" borderId="0" xfId="0" applyFont="1"/>
    <xf numFmtId="44" fontId="0" fillId="0" borderId="0" xfId="0" applyNumberFormat="1" applyAlignment="1">
      <alignment horizontal="right"/>
    </xf>
    <xf numFmtId="0" fontId="55" fillId="0" borderId="0" xfId="0" applyFont="1"/>
    <xf numFmtId="0" fontId="56" fillId="0" borderId="0" xfId="0" applyFont="1" applyAlignment="1">
      <alignment vertical="center"/>
    </xf>
    <xf numFmtId="0" fontId="0" fillId="11" borderId="0" xfId="0" applyFill="1" applyAlignment="1">
      <alignment horizontal="left"/>
    </xf>
    <xf numFmtId="177" fontId="46" fillId="0" borderId="0" xfId="0" applyNumberFormat="1" applyFont="1" applyProtection="1">
      <protection hidden="1"/>
    </xf>
    <xf numFmtId="37" fontId="49" fillId="11" borderId="0" xfId="0" applyNumberFormat="1" applyFont="1" applyFill="1" applyProtection="1">
      <protection locked="0"/>
    </xf>
    <xf numFmtId="37" fontId="50" fillId="11" borderId="0" xfId="0" applyNumberFormat="1" applyFont="1" applyFill="1" applyProtection="1">
      <protection locked="0"/>
    </xf>
    <xf numFmtId="0" fontId="48" fillId="0" borderId="16" xfId="0" applyFont="1" applyBorder="1" applyAlignment="1">
      <alignment horizontal="center" vertical="top" wrapText="1"/>
    </xf>
    <xf numFmtId="0" fontId="48" fillId="0" borderId="16" xfId="0" applyFont="1" applyBorder="1" applyAlignment="1">
      <alignment horizontal="center" wrapText="1"/>
    </xf>
    <xf numFmtId="0" fontId="48" fillId="0" borderId="16" xfId="0" applyFont="1" applyBorder="1" applyAlignment="1">
      <alignment horizontal="center" vertical="center"/>
    </xf>
    <xf numFmtId="5" fontId="6" fillId="0" borderId="16" xfId="1" applyNumberFormat="1" applyFont="1" applyFill="1" applyBorder="1" applyAlignment="1">
      <alignment wrapText="1"/>
    </xf>
    <xf numFmtId="164" fontId="10" fillId="2" borderId="15" xfId="2" applyNumberFormat="1" applyFont="1" applyFill="1" applyBorder="1" applyAlignment="1">
      <alignment horizontal="center" wrapText="1"/>
    </xf>
    <xf numFmtId="164" fontId="10" fillId="2" borderId="4" xfId="2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15" xfId="83" applyFont="1" applyFill="1" applyBorder="1" applyAlignment="1">
      <alignment horizontal="center" vertical="top"/>
    </xf>
    <xf numFmtId="0" fontId="13" fillId="2" borderId="4" xfId="83" applyFont="1" applyFill="1" applyBorder="1" applyAlignment="1">
      <alignment horizontal="center" vertical="top"/>
    </xf>
    <xf numFmtId="164" fontId="10" fillId="2" borderId="15" xfId="2" quotePrefix="1" applyNumberFormat="1" applyFont="1" applyFill="1" applyBorder="1" applyAlignment="1">
      <alignment horizontal="center" wrapText="1"/>
    </xf>
    <xf numFmtId="164" fontId="10" fillId="2" borderId="4" xfId="2" quotePrefix="1" applyNumberFormat="1" applyFont="1" applyFill="1" applyBorder="1" applyAlignment="1">
      <alignment horizontal="center" wrapText="1"/>
    </xf>
    <xf numFmtId="164" fontId="10" fillId="2" borderId="15" xfId="2" quotePrefix="1" applyNumberFormat="1" applyFont="1" applyFill="1" applyBorder="1" applyAlignment="1">
      <alignment horizontal="center"/>
    </xf>
    <xf numFmtId="164" fontId="10" fillId="2" borderId="4" xfId="2" quotePrefix="1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16" xfId="0" applyFont="1" applyBorder="1" applyAlignment="1">
      <alignment horizontal="center" wrapText="1"/>
    </xf>
    <xf numFmtId="0" fontId="44" fillId="0" borderId="16" xfId="0" applyFont="1" applyBorder="1"/>
    <xf numFmtId="0" fontId="44" fillId="0" borderId="16" xfId="0" applyFont="1" applyBorder="1" applyAlignment="1">
      <alignment horizontal="right"/>
    </xf>
    <xf numFmtId="164" fontId="44" fillId="0" borderId="16" xfId="0" applyNumberFormat="1" applyFont="1" applyBorder="1" applyAlignment="1"/>
  </cellXfs>
  <cellStyles count="128">
    <cellStyle name="Budget FY 11" xfId="95" xr:uid="{7740605C-B95D-416E-AB13-98B8E1CD8D29}"/>
    <cellStyle name="CflowTables" xfId="18" xr:uid="{AD2C7A4D-160C-4EFF-A3B7-170CEE153E27}"/>
    <cellStyle name="Comma" xfId="1" builtinId="3"/>
    <cellStyle name="Comma (0)" xfId="96" xr:uid="{FD68675A-05C4-4D79-9103-8FE0E9CB0D67}"/>
    <cellStyle name="Comma 192" xfId="85" xr:uid="{9DBE30AD-C07C-4684-933C-89E3B6AA3DFF}"/>
    <cellStyle name="Comma 2" xfId="3" xr:uid="{D777A6F1-309D-47E4-9C8B-E3B1699EB86D}"/>
    <cellStyle name="Comma 2 2" xfId="17" xr:uid="{EE6BA2AC-9495-4CCE-AA1C-2975F3ECE717}"/>
    <cellStyle name="Comma 2 3" xfId="97" xr:uid="{97E43F84-D964-47C9-879A-6CA28C9EB80F}"/>
    <cellStyle name="Comma 3" xfId="5" xr:uid="{84C7556D-A65E-44D1-A47A-BED4C2CD2A66}"/>
    <cellStyle name="Comma 4" xfId="15" xr:uid="{2A0A96DE-211F-4DEB-B99D-BDDF5DCD12DD}"/>
    <cellStyle name="Comma 4 2" xfId="78" xr:uid="{9F80DF0C-D704-4731-A147-9BDBCC5788B3}"/>
    <cellStyle name="Comma 4 3" xfId="98" xr:uid="{AE8DC10F-E102-4249-BC43-B0A527055D5F}"/>
    <cellStyle name="Comma 5" xfId="77" xr:uid="{1D60C37D-3E6D-4A64-BFC9-03B0EF1D60FF}"/>
    <cellStyle name="Comma 6" xfId="88" xr:uid="{B7CDF45D-56DC-4851-B5C1-3904EF168169}"/>
    <cellStyle name="Comma 6 2" xfId="124" xr:uid="{DCC15AA6-8A45-4BDA-A5E9-7E19A80E9E97}"/>
    <cellStyle name="Comma 7" xfId="90" xr:uid="{8106596D-952C-4DB3-B85D-7A072F215DC5}"/>
    <cellStyle name="Comma 8" xfId="126" xr:uid="{04B4428F-0033-4E93-A420-86003F04A83D}"/>
    <cellStyle name="Comma0" xfId="99" xr:uid="{29207DCC-D2B0-4BDE-8CBB-0D175C041AF4}"/>
    <cellStyle name="Currency" xfId="2" builtinId="4"/>
    <cellStyle name="Currency 2" xfId="6" xr:uid="{BD52F15D-0E2D-4D23-B5C9-B44E860EACD3}"/>
    <cellStyle name="Currency 2 2" xfId="19" xr:uid="{ACE2D62C-B1D3-4B12-9EE3-513A397F0CCF}"/>
    <cellStyle name="Currency 2 3" xfId="20" xr:uid="{6BB7CE08-651C-464D-AB7A-BD442BA468AA}"/>
    <cellStyle name="Currency 2 4" xfId="21" xr:uid="{1A3A2515-6221-49FD-8909-9493FDA7F36A}"/>
    <cellStyle name="Currency 2 5" xfId="22" xr:uid="{D59FE94D-17FA-4FB7-81D9-1770E12CC980}"/>
    <cellStyle name="Currency 2 6" xfId="23" xr:uid="{C37EAED8-413E-4C2E-AC61-E90854C2667F}"/>
    <cellStyle name="Currency 2 7" xfId="24" xr:uid="{03E4B5C6-D905-4770-8364-953F341BC916}"/>
    <cellStyle name="Currency 3" xfId="25" xr:uid="{299C96AE-6E7B-4F5B-8DD1-0E16FD34BCC8}"/>
    <cellStyle name="Currency 4" xfId="100" xr:uid="{99DE4248-17D0-433C-BAAF-0FBC3F4C41A7}"/>
    <cellStyle name="Currency 4 2" xfId="26" xr:uid="{E8066F7A-5EF1-4309-8A75-DC422A72B8ED}"/>
    <cellStyle name="Currency 6" xfId="87" xr:uid="{C0FF1C36-1A5D-4677-9849-C7D227BB9771}"/>
    <cellStyle name="Currency 9" xfId="27" xr:uid="{8735F856-ABC9-4F55-840D-EB62FB856FE0}"/>
    <cellStyle name="Currency$" xfId="28" xr:uid="{EDA3F100-F040-4F87-BE49-65C116C01C5E}"/>
    <cellStyle name="Currency(0)" xfId="101" xr:uid="{90D251AB-0E07-405B-A8EC-CCC5B3B5E739}"/>
    <cellStyle name="Currency0" xfId="102" xr:uid="{88B1A8C9-F391-48D1-B1C6-2FFF1A4B0921}"/>
    <cellStyle name="Date" xfId="103" xr:uid="{0AAE7711-EEF7-4E43-BEC4-5BFADFD1CBA0}"/>
    <cellStyle name="Dezimal [0]_Compiling Utility Macros" xfId="104" xr:uid="{BD2F4BD8-2186-42CF-84DC-31355B624A5D}"/>
    <cellStyle name="Dezimal_Compiling Utility Macros" xfId="105" xr:uid="{6574BCC5-841D-4E3B-9E24-0A9DD8822820}"/>
    <cellStyle name="Fixed" xfId="106" xr:uid="{4636CF12-0440-4B5B-82E8-42BEAD0A3A0C}"/>
    <cellStyle name="Headings" xfId="29" xr:uid="{D10C3D25-7067-4EC2-A8B6-FB33BC5909D3}"/>
    <cellStyle name="Input$" xfId="30" xr:uid="{EDEE8E11-5D9C-4824-95C2-8561EC0CE9F1}"/>
    <cellStyle name="input%" xfId="31" xr:uid="{12D3343F-518B-498E-8841-2DDE4F998CFA}"/>
    <cellStyle name="InputComma" xfId="32" xr:uid="{8C4E8AC0-1FCA-47D9-9586-73F7EA603FB0}"/>
    <cellStyle name="InputDollar" xfId="33" xr:uid="{E01F6EF9-55A5-49D4-A26D-0C5A7B4F92F2}"/>
    <cellStyle name="InputPercent" xfId="34" xr:uid="{84F80140-35DF-444D-B197-FB42E358C319}"/>
    <cellStyle name="Net Number" xfId="35" xr:uid="{C862A8B5-830F-4965-ABDC-14F3B41DD939}"/>
    <cellStyle name="Normal" xfId="0" builtinId="0"/>
    <cellStyle name="Normal - Style1" xfId="107" xr:uid="{4A9BA5CE-E905-4A11-AF93-66FD6AE0BEDE}"/>
    <cellStyle name="Normal - Style2" xfId="108" xr:uid="{D9B1BB10-78C1-4B72-9F17-00F77F8FCA91}"/>
    <cellStyle name="Normal - Style3" xfId="109" xr:uid="{5CB9E33D-C83C-4507-9EC5-4F11979E585F}"/>
    <cellStyle name="Normal - Style4" xfId="110" xr:uid="{C841729F-8975-4E1B-9925-9C08F459C1A5}"/>
    <cellStyle name="Normal - Style5" xfId="111" xr:uid="{65B37BDF-0197-4093-ABC6-697918B7BE8C}"/>
    <cellStyle name="Normal - Style6" xfId="112" xr:uid="{2D02952B-A552-4FD6-A93B-F640491FD55B}"/>
    <cellStyle name="Normal - Style7" xfId="113" xr:uid="{6B31EEA9-6FA4-492C-8762-2E1468F2E5DD}"/>
    <cellStyle name="Normal - Style8" xfId="114" xr:uid="{C2753D51-AC60-49BF-BBB2-064D7CBBEF92}"/>
    <cellStyle name="Normal 10" xfId="36" xr:uid="{811C65FF-0113-47FE-8D13-894F1002DF11}"/>
    <cellStyle name="Normal 11" xfId="37" xr:uid="{C1D526E5-A1AF-4B76-A938-F16067CA433D}"/>
    <cellStyle name="Normal 12" xfId="76" xr:uid="{AA745536-B9FF-4667-9215-0C73A7A42CAD}"/>
    <cellStyle name="Normal 12 2" xfId="81" xr:uid="{9F881376-9E2D-4543-BC35-1FA91B56FA5D}"/>
    <cellStyle name="Normal 12 3" xfId="91" xr:uid="{A3F7F7FF-2D89-4E97-9576-C2B592A8095D}"/>
    <cellStyle name="Normal 13" xfId="79" xr:uid="{CD8DE07A-32CB-4815-8B21-6DAC41D3B147}"/>
    <cellStyle name="Normal 14" xfId="83" xr:uid="{6E107955-7E4B-4076-BCA3-89179DD1EB24}"/>
    <cellStyle name="Normal 14 2" xfId="92" xr:uid="{B5143857-067E-40EB-8DD9-4EB2AA70AB83}"/>
    <cellStyle name="Normal 15" xfId="89" xr:uid="{FE2BEF6F-6F82-4FCF-BA47-493C8DA10B31}"/>
    <cellStyle name="Normal 16" xfId="93" xr:uid="{F296DB00-0C94-4045-896D-1489FF521FF6}"/>
    <cellStyle name="Normal 17" xfId="115" xr:uid="{EAA58D61-AA81-4261-B7CE-CCA916432728}"/>
    <cellStyle name="Normal 18" xfId="125" xr:uid="{63B6B28C-68C3-49C2-BCBB-6AF7974EA6F3}"/>
    <cellStyle name="Normal 2" xfId="7" xr:uid="{B66B9F4A-CC80-4CAD-95A6-14BE200F4C57}"/>
    <cellStyle name="Normal 2 2" xfId="8" xr:uid="{DC9DE1BB-6BF2-4FA1-959A-105A3EEC29C7}"/>
    <cellStyle name="Normal 2 2 2" xfId="38" xr:uid="{79B7FE05-35F5-4133-8D52-51508386C916}"/>
    <cellStyle name="Normal 2 3" xfId="39" xr:uid="{A1216142-23F0-4805-8715-DC95FDDBDD0A}"/>
    <cellStyle name="Normal 2 3 2" xfId="40" xr:uid="{FE2CB943-F6DA-46AF-854A-BF5CBAE8066A}"/>
    <cellStyle name="Normal 2 4" xfId="41" xr:uid="{6D732E1B-9184-4C3B-8AD3-4915C7BC0D44}"/>
    <cellStyle name="Normal 2 4 2" xfId="42" xr:uid="{4EF93673-5C6C-453B-9ADE-9666B4EB6B9B}"/>
    <cellStyle name="Normal 2 5" xfId="43" xr:uid="{CE0F3367-3082-4106-9057-4F8C47D5F3A2}"/>
    <cellStyle name="Normal 2 5 2" xfId="44" xr:uid="{6F93F218-69CD-4C75-95E5-A1C66341341D}"/>
    <cellStyle name="Normal 2 6" xfId="45" xr:uid="{4191763A-9493-48DA-BAE4-438E88834838}"/>
    <cellStyle name="Normal 2 6 2" xfId="46" xr:uid="{74D42443-39D8-4EFA-95E3-A3AF0339962D}"/>
    <cellStyle name="Normal 2 7" xfId="47" xr:uid="{CF7B3C78-92A3-4D8D-9FA3-FA1AFDF975CE}"/>
    <cellStyle name="Normal 2 7 2" xfId="48" xr:uid="{CEF0DE8C-E47A-44D1-B617-44B2EAEE74BA}"/>
    <cellStyle name="Normal 2 8" xfId="82" xr:uid="{CF5147EA-2A33-4BDF-BB07-AE534C1F9C7C}"/>
    <cellStyle name="Normal 2 9" xfId="94" xr:uid="{C921E459-E4BE-4CBB-ACC0-E585F5F217EA}"/>
    <cellStyle name="Normal 248" xfId="84" xr:uid="{14C16B1F-7F78-41DC-B437-E88B800C7D7E}"/>
    <cellStyle name="Normal 27" xfId="49" xr:uid="{C2ACFF0E-8FE5-4F51-8EBB-F02296C1D310}"/>
    <cellStyle name="Normal 3" xfId="9" xr:uid="{DC5D4FA0-22AB-45F5-9B26-16B1F16F6DB9}"/>
    <cellStyle name="Normal 3 2" xfId="50" xr:uid="{4DFB1D59-1407-427D-A045-08D663A29A26}"/>
    <cellStyle name="Normal 3 2 2" xfId="116" xr:uid="{FCF0BBEC-28C3-40D5-BA35-4FDDAF60F5EC}"/>
    <cellStyle name="Normal 4" xfId="10" xr:uid="{652F4336-CCBF-45AF-8C91-6DF4E3147371}"/>
    <cellStyle name="Normal 4 2" xfId="51" xr:uid="{90D07593-425A-4B91-9612-6FEDBF4D07FC}"/>
    <cellStyle name="Normal 5" xfId="11" xr:uid="{B5FD903F-3BB7-498F-BC0B-C4FA162667D6}"/>
    <cellStyle name="Normal 5 2" xfId="117" xr:uid="{8A4B2389-0441-4874-8266-21E0F4EEA52C}"/>
    <cellStyle name="Normal 6" xfId="14" xr:uid="{7482307F-28BF-4EF0-ABCC-CDD10ABEE1DA}"/>
    <cellStyle name="Normal 6 2" xfId="16" xr:uid="{BF2A3D0C-B651-4FDA-B747-93CA6ACDAE28}"/>
    <cellStyle name="Normal 7" xfId="52" xr:uid="{B4DDA0E5-C7AC-4A23-B093-E183859B983D}"/>
    <cellStyle name="Normal 7 2" xfId="53" xr:uid="{A4F0C804-EC7D-49AB-A3CB-6FC07223512D}"/>
    <cellStyle name="Normal 8" xfId="54" xr:uid="{B3052BD6-B0DD-4A0C-AF2D-25ED05C3A007}"/>
    <cellStyle name="Normal 8 2" xfId="55" xr:uid="{9F428423-F10E-4988-B16F-72644AA94941}"/>
    <cellStyle name="Normal 9" xfId="56" xr:uid="{AFF4C74D-2A37-4340-8857-A60E4B8B00D8}"/>
    <cellStyle name="Normal(1)" xfId="118" xr:uid="{FF9F1EA3-2BF4-49FC-A2A1-8FE0839D9302}"/>
    <cellStyle name="Percent 10" xfId="57" xr:uid="{25DBCBE2-4AF2-42B3-82F4-3C1FF0639BF8}"/>
    <cellStyle name="Percent 105" xfId="86" xr:uid="{50DABA4A-DDE3-40A7-8FB4-697837706FD1}"/>
    <cellStyle name="Percent 2" xfId="4" xr:uid="{54850833-B040-4B6C-B108-DC1095CF18D6}"/>
    <cellStyle name="Percent 2 2" xfId="12" xr:uid="{2E29776E-A50B-4A50-BEB1-C83A59E984D9}"/>
    <cellStyle name="Percent 28" xfId="58" xr:uid="{E6175236-6564-4A9B-8F86-81373E7FE921}"/>
    <cellStyle name="Percent 3" xfId="13" xr:uid="{AD1D8F4A-790B-4480-8556-C8D1B533DA86}"/>
    <cellStyle name="Percent 4" xfId="59" xr:uid="{E5FC8A6F-E7B1-4213-9728-38D09A7091AB}"/>
    <cellStyle name="Percent 5" xfId="60" xr:uid="{834FA6E8-4E86-4543-8507-912FA98DBE80}"/>
    <cellStyle name="Percent 6" xfId="80" xr:uid="{8C7F0F43-CF4B-4E8C-BBB0-FD159EE12FBC}"/>
    <cellStyle name="Percent 7" xfId="119" xr:uid="{7D8D75F0-E5BA-4C53-91DE-27B2553173AD}"/>
    <cellStyle name="PSChar" xfId="61" xr:uid="{4F039097-EE98-401B-B5A4-92A3A090671A}"/>
    <cellStyle name="PSDec" xfId="62" xr:uid="{85F15159-7C38-4BCE-95E4-3EF3674E1E5E}"/>
    <cellStyle name="PSSpacer" xfId="63" xr:uid="{96ABD02B-3A13-46CA-9F91-95583FAF3B3C}"/>
    <cellStyle name="Range Header" xfId="64" xr:uid="{0B51ECEB-7354-461C-9E97-935BEF43287F}"/>
    <cellStyle name="Range Header 2" xfId="65" xr:uid="{92DF6A8C-5961-4F53-84B2-33E8B6F8EFB2}"/>
    <cellStyle name="Range Header_practice" xfId="66" xr:uid="{3C706479-1851-484D-BF17-D5098A1EB4E8}"/>
    <cellStyle name="REd Wrap" xfId="67" xr:uid="{7A71CFAB-7C4F-4642-A6FB-07A679C9AE7D}"/>
    <cellStyle name="REvReqTables" xfId="68" xr:uid="{4455F8CF-7D67-46DD-ADE4-3264C07BDFAD}"/>
    <cellStyle name="RowShade" xfId="120" xr:uid="{FBD98D6D-8AF1-4C22-9CA6-66522BD28544}"/>
    <cellStyle name="RowShade 2" xfId="127" xr:uid="{2FA9F633-F6B6-4A2B-BD98-AE256DF5E8D1}"/>
    <cellStyle name="Standard_Anpassen der Amortisation" xfId="121" xr:uid="{FA798AFD-7BC2-47D7-BF6C-31F2F998163D}"/>
    <cellStyle name="STYL1 - Style1" xfId="69" xr:uid="{D368534C-F40B-4CD6-B870-FDA337ED8DFC}"/>
    <cellStyle name="STYL2 - Style2" xfId="70" xr:uid="{6793E5CA-F3E6-4C68-95B8-68EC41B90A45}"/>
    <cellStyle name="STYL3 - Style3" xfId="71" xr:uid="{897D03BF-336A-4A48-9406-B3BC68E0EF1B}"/>
    <cellStyle name="STYL4 - Style4" xfId="72" xr:uid="{BE412034-28B4-45A4-8CA0-58BA54BAA6A7}"/>
    <cellStyle name="STYL5 - Style5" xfId="73" xr:uid="{0E458083-A89D-4B4D-828E-DC0BC8386DE8}"/>
    <cellStyle name="Titles" xfId="74" xr:uid="{54CF7337-99D1-4E45-A200-A07EE340B15C}"/>
    <cellStyle name="Version" xfId="75" xr:uid="{0C913736-6F80-4343-BD66-59B249A19B1F}"/>
    <cellStyle name="Währung [0]_Compiling Utility Macros" xfId="122" xr:uid="{AE2B5360-5329-43F8-BB18-A046F9713E08}"/>
    <cellStyle name="Währung_Compiling Utility Macros" xfId="123" xr:uid="{F8ABBD7C-52CB-47B7-8182-FE2C137B5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9423-ED4F-4265-840E-ED47626AA935}">
  <dimension ref="B2:I30"/>
  <sheetViews>
    <sheetView zoomScale="77" zoomScaleNormal="77" workbookViewId="0">
      <selection activeCell="D3" sqref="D3"/>
    </sheetView>
  </sheetViews>
  <sheetFormatPr defaultRowHeight="15" x14ac:dyDescent="0.25"/>
  <cols>
    <col min="2" max="2" width="8.5703125" customWidth="1"/>
    <col min="3" max="3" width="26.7109375" customWidth="1"/>
    <col min="4" max="4" width="13.42578125" customWidth="1"/>
    <col min="5" max="5" width="14.85546875" customWidth="1"/>
    <col min="6" max="6" width="20" style="78" customWidth="1"/>
  </cols>
  <sheetData>
    <row r="2" spans="2:6" ht="31.5" x14ac:dyDescent="0.5">
      <c r="B2" s="110" t="s">
        <v>544</v>
      </c>
      <c r="C2" s="110"/>
    </row>
    <row r="3" spans="2:6" ht="20.25" x14ac:dyDescent="0.35">
      <c r="B3" s="82" t="s">
        <v>445</v>
      </c>
      <c r="C3" s="83"/>
      <c r="D3" s="84"/>
      <c r="E3" s="83"/>
    </row>
    <row r="4" spans="2:6" ht="66" x14ac:dyDescent="0.3">
      <c r="B4" s="83"/>
      <c r="C4" s="120" t="s">
        <v>551</v>
      </c>
      <c r="D4" s="120" t="s">
        <v>446</v>
      </c>
      <c r="E4" s="119" t="s">
        <v>469</v>
      </c>
      <c r="F4" s="118" t="s">
        <v>552</v>
      </c>
    </row>
    <row r="5" spans="2:6" ht="16.5" x14ac:dyDescent="0.3">
      <c r="B5" s="115">
        <v>1</v>
      </c>
      <c r="C5" s="83" t="s">
        <v>447</v>
      </c>
      <c r="D5" s="116">
        <v>0</v>
      </c>
      <c r="E5" s="85">
        <f>D5*B5</f>
        <v>0</v>
      </c>
      <c r="F5" s="78">
        <v>1</v>
      </c>
    </row>
    <row r="6" spans="2:6" ht="16.5" x14ac:dyDescent="0.3">
      <c r="B6" s="115">
        <v>1</v>
      </c>
      <c r="C6" s="83" t="s">
        <v>448</v>
      </c>
      <c r="D6" s="116">
        <v>0</v>
      </c>
      <c r="E6" s="85">
        <f t="shared" ref="E6:E15" si="0">D6*B6</f>
        <v>0</v>
      </c>
      <c r="F6" s="78">
        <v>1</v>
      </c>
    </row>
    <row r="7" spans="2:6" ht="16.5" x14ac:dyDescent="0.3">
      <c r="B7" s="115">
        <v>4</v>
      </c>
      <c r="C7" s="83" t="s">
        <v>449</v>
      </c>
      <c r="D7" s="116">
        <v>0</v>
      </c>
      <c r="E7" s="85">
        <f t="shared" si="0"/>
        <v>0</v>
      </c>
      <c r="F7" s="78">
        <v>4</v>
      </c>
    </row>
    <row r="8" spans="2:6" ht="16.5" x14ac:dyDescent="0.3">
      <c r="B8" s="115">
        <v>1</v>
      </c>
      <c r="C8" s="83" t="s">
        <v>450</v>
      </c>
      <c r="D8" s="116">
        <v>0</v>
      </c>
      <c r="E8" s="85">
        <f t="shared" si="0"/>
        <v>0</v>
      </c>
      <c r="F8" s="78">
        <v>1</v>
      </c>
    </row>
    <row r="9" spans="2:6" ht="16.5" x14ac:dyDescent="0.3">
      <c r="B9" s="115">
        <v>4</v>
      </c>
      <c r="C9" s="83" t="s">
        <v>451</v>
      </c>
      <c r="D9" s="116">
        <v>0</v>
      </c>
      <c r="E9" s="85">
        <f t="shared" si="0"/>
        <v>0</v>
      </c>
      <c r="F9" s="78">
        <v>4</v>
      </c>
    </row>
    <row r="10" spans="2:6" ht="16.5" x14ac:dyDescent="0.3">
      <c r="B10" s="115">
        <v>1.5</v>
      </c>
      <c r="C10" s="83" t="s">
        <v>452</v>
      </c>
      <c r="D10" s="116">
        <v>0</v>
      </c>
      <c r="E10" s="85">
        <f t="shared" si="0"/>
        <v>0</v>
      </c>
      <c r="F10" s="78">
        <v>1.5</v>
      </c>
    </row>
    <row r="11" spans="2:6" ht="16.5" x14ac:dyDescent="0.3">
      <c r="B11" s="115">
        <v>1.5</v>
      </c>
      <c r="C11" s="83" t="s">
        <v>453</v>
      </c>
      <c r="D11" s="116">
        <v>0</v>
      </c>
      <c r="E11" s="85">
        <f t="shared" si="0"/>
        <v>0</v>
      </c>
      <c r="F11" s="78">
        <v>1.5</v>
      </c>
    </row>
    <row r="12" spans="2:6" ht="16.5" x14ac:dyDescent="0.3">
      <c r="B12" s="115">
        <v>1.5</v>
      </c>
      <c r="C12" s="83" t="s">
        <v>454</v>
      </c>
      <c r="D12" s="116">
        <v>0</v>
      </c>
      <c r="E12" s="85">
        <f t="shared" si="0"/>
        <v>0</v>
      </c>
      <c r="F12" s="78">
        <v>1.5</v>
      </c>
    </row>
    <row r="13" spans="2:6" ht="16.5" x14ac:dyDescent="0.3">
      <c r="B13" s="115">
        <v>1</v>
      </c>
      <c r="C13" s="83" t="s">
        <v>455</v>
      </c>
      <c r="D13" s="116">
        <v>0</v>
      </c>
      <c r="E13" s="85">
        <f t="shared" si="0"/>
        <v>0</v>
      </c>
      <c r="F13" s="78">
        <v>1</v>
      </c>
    </row>
    <row r="14" spans="2:6" ht="16.5" x14ac:dyDescent="0.3">
      <c r="B14" s="115">
        <v>2</v>
      </c>
      <c r="C14" s="83" t="s">
        <v>456</v>
      </c>
      <c r="D14" s="116">
        <v>0</v>
      </c>
      <c r="E14" s="85">
        <f t="shared" si="0"/>
        <v>0</v>
      </c>
      <c r="F14" s="78">
        <v>2</v>
      </c>
    </row>
    <row r="15" spans="2:6" ht="16.5" x14ac:dyDescent="0.3">
      <c r="B15" s="115">
        <v>2.5</v>
      </c>
      <c r="C15" s="83" t="s">
        <v>457</v>
      </c>
      <c r="D15" s="116">
        <v>0</v>
      </c>
      <c r="E15" s="85">
        <f t="shared" si="0"/>
        <v>0</v>
      </c>
      <c r="F15" s="78">
        <v>2.5</v>
      </c>
    </row>
    <row r="16" spans="2:6" ht="18.75" x14ac:dyDescent="0.45">
      <c r="C16" s="83" t="s">
        <v>458</v>
      </c>
      <c r="D16" s="117">
        <v>0</v>
      </c>
      <c r="E16" s="86">
        <f>D16*B16</f>
        <v>0</v>
      </c>
    </row>
    <row r="17" spans="2:9" ht="18.75" x14ac:dyDescent="0.45">
      <c r="B17" s="115">
        <v>1</v>
      </c>
      <c r="C17" s="87" t="s">
        <v>9</v>
      </c>
      <c r="D17" s="88">
        <f>D5+D6+D7+D8+D9+D10+D11+D12+D13+D14+D15+D16</f>
        <v>0</v>
      </c>
      <c r="E17" s="89">
        <f>SUM(E5:E16)</f>
        <v>0</v>
      </c>
    </row>
    <row r="18" spans="2:9" ht="18.75" x14ac:dyDescent="0.45">
      <c r="B18" s="83"/>
      <c r="C18" s="87"/>
      <c r="D18" s="88"/>
      <c r="E18" s="89"/>
    </row>
    <row r="19" spans="2:9" ht="16.5" x14ac:dyDescent="0.3">
      <c r="B19" s="83"/>
      <c r="C19" s="114" t="s">
        <v>549</v>
      </c>
    </row>
    <row r="21" spans="2:9" ht="16.5" x14ac:dyDescent="0.3">
      <c r="C21" s="90" t="s">
        <v>459</v>
      </c>
      <c r="E21" s="106">
        <f>(IF(E17&gt;18,'Charge Analysis'!B16+(E17-18)*'Charge Analysis'!B17,'Charge Analysis'!B16))*I30</f>
        <v>6039</v>
      </c>
    </row>
    <row r="24" spans="2:9" x14ac:dyDescent="0.25">
      <c r="B24" t="s">
        <v>550</v>
      </c>
    </row>
    <row r="26" spans="2:9" x14ac:dyDescent="0.25">
      <c r="B26" t="s">
        <v>545</v>
      </c>
      <c r="D26" s="111">
        <f>+'Charge Analysis'!B16</f>
        <v>6039</v>
      </c>
    </row>
    <row r="27" spans="2:9" x14ac:dyDescent="0.25">
      <c r="C27" s="2" t="s">
        <v>460</v>
      </c>
      <c r="D27" s="91">
        <f>+'Charge Analysis'!B17</f>
        <v>335.5</v>
      </c>
    </row>
    <row r="28" spans="2:9" x14ac:dyDescent="0.25">
      <c r="B28" s="112" t="s">
        <v>546</v>
      </c>
    </row>
    <row r="30" spans="2:9" x14ac:dyDescent="0.25">
      <c r="H30" t="s">
        <v>542</v>
      </c>
      <c r="I30">
        <v>1</v>
      </c>
    </row>
  </sheetData>
  <sheetProtection algorithmName="SHA-512" hashValue="+CXSZ+nhzIa+ei3+YB7QYsm3pg+yRJYNDc+zMmjbm4pN7u956LtijLQjEQ0412rXzW70+wQS8KYs5As9ofY5/w==" saltValue="yZgFRl3qzUEiQp6li9qwh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0B85-CDF2-4F13-A6F8-67123BC15DC7}">
  <dimension ref="A1:D28"/>
  <sheetViews>
    <sheetView zoomScale="120" zoomScaleNormal="120" workbookViewId="0">
      <selection activeCell="B16" sqref="B16"/>
    </sheetView>
  </sheetViews>
  <sheetFormatPr defaultRowHeight="15" x14ac:dyDescent="0.25"/>
  <cols>
    <col min="1" max="1" width="36.7109375" customWidth="1"/>
    <col min="2" max="2" width="13.7109375" customWidth="1"/>
    <col min="3" max="3" width="10.7109375" customWidth="1"/>
    <col min="4" max="4" width="13.7109375" bestFit="1" customWidth="1"/>
  </cols>
  <sheetData>
    <row r="1" spans="1:4" ht="15.75" x14ac:dyDescent="0.25">
      <c r="A1" s="80" t="s">
        <v>436</v>
      </c>
    </row>
    <row r="3" spans="1:4" x14ac:dyDescent="0.25">
      <c r="A3" t="s">
        <v>437</v>
      </c>
      <c r="B3" s="9">
        <f>'Inventory of Current System'!O406</f>
        <v>33389304.758069083</v>
      </c>
      <c r="D3" t="s">
        <v>461</v>
      </c>
    </row>
    <row r="4" spans="1:4" x14ac:dyDescent="0.25">
      <c r="A4" t="s">
        <v>438</v>
      </c>
      <c r="B4" s="81">
        <f>'Planning Data'!D18</f>
        <v>28201</v>
      </c>
      <c r="D4" t="s">
        <v>462</v>
      </c>
    </row>
    <row r="7" spans="1:4" x14ac:dyDescent="0.25">
      <c r="A7" s="1" t="s">
        <v>10</v>
      </c>
      <c r="B7" s="4">
        <f>B3/B4</f>
        <v>1183.9759142608093</v>
      </c>
      <c r="D7" t="s">
        <v>463</v>
      </c>
    </row>
    <row r="10" spans="1:4" x14ac:dyDescent="0.25">
      <c r="A10" t="s">
        <v>439</v>
      </c>
      <c r="B10" s="6">
        <f>'CIP List'!G50</f>
        <v>11423469.435346119</v>
      </c>
      <c r="D10" t="s">
        <v>464</v>
      </c>
    </row>
    <row r="11" spans="1:4" x14ac:dyDescent="0.25">
      <c r="A11" t="s">
        <v>440</v>
      </c>
      <c r="B11" s="8">
        <f>'Planning Data'!E18</f>
        <v>2353</v>
      </c>
      <c r="D11" t="s">
        <v>465</v>
      </c>
    </row>
    <row r="12" spans="1:4" x14ac:dyDescent="0.25">
      <c r="B12" s="6"/>
    </row>
    <row r="13" spans="1:4" x14ac:dyDescent="0.25">
      <c r="A13" s="1" t="s">
        <v>414</v>
      </c>
      <c r="B13" s="4">
        <f>B10/B11</f>
        <v>4854.8531386936329</v>
      </c>
      <c r="D13" t="s">
        <v>466</v>
      </c>
    </row>
    <row r="16" spans="1:4" ht="15.75" x14ac:dyDescent="0.25">
      <c r="A16" s="5" t="s">
        <v>426</v>
      </c>
      <c r="B16" s="109">
        <f>ROUND(B13+B7,0)</f>
        <v>6039</v>
      </c>
      <c r="D16" t="s">
        <v>467</v>
      </c>
    </row>
    <row r="17" spans="1:4" x14ac:dyDescent="0.25">
      <c r="A17" s="93" t="s">
        <v>460</v>
      </c>
      <c r="B17" s="92">
        <f>B16/18</f>
        <v>335.5</v>
      </c>
      <c r="D17" t="s">
        <v>468</v>
      </c>
    </row>
    <row r="18" spans="1:4" x14ac:dyDescent="0.25">
      <c r="B18" s="78"/>
    </row>
    <row r="19" spans="1:4" x14ac:dyDescent="0.25">
      <c r="B19" s="107"/>
      <c r="C19" s="3"/>
      <c r="D19" s="91"/>
    </row>
    <row r="20" spans="1:4" x14ac:dyDescent="0.25">
      <c r="B20" s="107"/>
      <c r="C20" s="3"/>
      <c r="D20" s="91"/>
    </row>
    <row r="21" spans="1:4" x14ac:dyDescent="0.25">
      <c r="B21" s="107"/>
      <c r="C21" s="3"/>
      <c r="D21" s="91"/>
    </row>
    <row r="22" spans="1:4" x14ac:dyDescent="0.25">
      <c r="B22" s="107"/>
      <c r="C22" s="3"/>
      <c r="D22" s="91"/>
    </row>
    <row r="26" spans="1:4" x14ac:dyDescent="0.25">
      <c r="A26" t="s">
        <v>441</v>
      </c>
    </row>
    <row r="27" spans="1:4" x14ac:dyDescent="0.25">
      <c r="A27" t="s">
        <v>442</v>
      </c>
    </row>
    <row r="28" spans="1:4" x14ac:dyDescent="0.25">
      <c r="A28" t="s">
        <v>443</v>
      </c>
    </row>
  </sheetData>
  <sheetProtection algorithmName="SHA-512" hashValue="3XvkdqzBZW3lQ8FYcanCzB/CDhEwgg8Y18p1q5RQaIExzt6XTf6CpKHYvXZQgmKRfljqNzJOsD5DmGSoQMXrwg==" saltValue="5tH5+54jWiqlCTX48iAFRA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21AE-5347-4081-97EF-C82DF4E89198}">
  <dimension ref="A2:G20"/>
  <sheetViews>
    <sheetView workbookViewId="0">
      <selection activeCell="E19" sqref="E19"/>
    </sheetView>
  </sheetViews>
  <sheetFormatPr defaultRowHeight="15" x14ac:dyDescent="0.25"/>
  <cols>
    <col min="1" max="1" width="22.28515625" customWidth="1"/>
    <col min="2" max="2" width="14.85546875" customWidth="1"/>
    <col min="3" max="3" width="11.5703125" customWidth="1"/>
    <col min="4" max="4" width="13.7109375" customWidth="1"/>
  </cols>
  <sheetData>
    <row r="2" spans="1:6" x14ac:dyDescent="0.25">
      <c r="A2" s="1"/>
    </row>
    <row r="4" spans="1:6" x14ac:dyDescent="0.25">
      <c r="A4" s="42" t="s">
        <v>435</v>
      </c>
      <c r="C4" s="42"/>
      <c r="D4" s="42"/>
      <c r="E4" s="42"/>
    </row>
    <row r="5" spans="1:6" x14ac:dyDescent="0.25">
      <c r="B5" s="43"/>
      <c r="C5" s="44"/>
      <c r="D5" s="44"/>
      <c r="E5" s="45"/>
    </row>
    <row r="6" spans="1:6" x14ac:dyDescent="0.25">
      <c r="B6" s="46" t="s">
        <v>429</v>
      </c>
      <c r="C6" s="46"/>
      <c r="D6" s="46"/>
      <c r="E6" s="47"/>
      <c r="F6" s="48">
        <v>99</v>
      </c>
    </row>
    <row r="7" spans="1:6" x14ac:dyDescent="0.25">
      <c r="B7" s="49" t="s">
        <v>416</v>
      </c>
      <c r="F7" s="50">
        <v>326</v>
      </c>
    </row>
    <row r="8" spans="1:6" x14ac:dyDescent="0.25">
      <c r="B8" s="51" t="s">
        <v>430</v>
      </c>
      <c r="F8" s="52">
        <v>425</v>
      </c>
    </row>
    <row r="9" spans="1:6" x14ac:dyDescent="0.25">
      <c r="B9" s="53" t="s">
        <v>431</v>
      </c>
      <c r="F9" s="54">
        <v>2.72</v>
      </c>
    </row>
    <row r="10" spans="1:6" x14ac:dyDescent="0.25">
      <c r="B10" s="51" t="s">
        <v>417</v>
      </c>
      <c r="F10" s="52">
        <v>1156</v>
      </c>
    </row>
    <row r="11" spans="1:6" x14ac:dyDescent="0.25">
      <c r="B11" s="42" t="s">
        <v>432</v>
      </c>
      <c r="C11" s="42"/>
      <c r="D11" s="42"/>
      <c r="F11" s="55">
        <v>28.2</v>
      </c>
    </row>
    <row r="12" spans="1:6" x14ac:dyDescent="0.25">
      <c r="B12" s="56" t="s">
        <v>433</v>
      </c>
      <c r="C12" s="56"/>
      <c r="D12" s="57"/>
      <c r="E12" s="58"/>
      <c r="F12" s="76">
        <v>24394</v>
      </c>
    </row>
    <row r="13" spans="1:6" x14ac:dyDescent="0.25">
      <c r="B13" s="59"/>
      <c r="C13" s="59"/>
      <c r="D13" s="59"/>
      <c r="E13" s="45"/>
      <c r="F13" s="60"/>
    </row>
    <row r="14" spans="1:6" ht="60" x14ac:dyDescent="0.25">
      <c r="B14" s="61"/>
      <c r="C14" s="79" t="s">
        <v>418</v>
      </c>
      <c r="D14" s="62" t="s">
        <v>9</v>
      </c>
      <c r="E14" s="62" t="s">
        <v>419</v>
      </c>
    </row>
    <row r="15" spans="1:6" x14ac:dyDescent="0.25">
      <c r="A15" s="1"/>
      <c r="B15" s="63" t="s">
        <v>420</v>
      </c>
      <c r="C15" s="64" t="s">
        <v>434</v>
      </c>
      <c r="D15" s="65" t="s">
        <v>421</v>
      </c>
      <c r="E15" s="65" t="s">
        <v>421</v>
      </c>
    </row>
    <row r="16" spans="1:6" x14ac:dyDescent="0.25">
      <c r="B16" s="66"/>
      <c r="C16" s="66"/>
      <c r="D16" s="66"/>
      <c r="E16" s="66"/>
    </row>
    <row r="17" spans="2:7" x14ac:dyDescent="0.25">
      <c r="B17" s="67">
        <v>2023</v>
      </c>
      <c r="C17" s="68">
        <v>28.2</v>
      </c>
      <c r="D17" s="59">
        <f>24394+1454</f>
        <v>25848</v>
      </c>
      <c r="E17" s="69" t="s">
        <v>422</v>
      </c>
    </row>
    <row r="18" spans="2:7" x14ac:dyDescent="0.25">
      <c r="B18" s="67">
        <v>2037</v>
      </c>
      <c r="C18" s="77">
        <v>32.6</v>
      </c>
      <c r="D18" s="59">
        <f>28201</f>
        <v>28201</v>
      </c>
      <c r="E18" s="70">
        <f>D18-D17</f>
        <v>2353</v>
      </c>
      <c r="F18" s="41">
        <v>20</v>
      </c>
      <c r="G18" s="39" t="s">
        <v>423</v>
      </c>
    </row>
    <row r="19" spans="2:7" x14ac:dyDescent="0.25">
      <c r="B19" s="40" t="s">
        <v>424</v>
      </c>
      <c r="C19" s="71">
        <v>4.4000000000000021</v>
      </c>
      <c r="D19" s="49"/>
      <c r="E19" s="72">
        <v>2353</v>
      </c>
      <c r="F19" s="41">
        <v>190.35</v>
      </c>
      <c r="G19" s="39" t="s">
        <v>425</v>
      </c>
    </row>
    <row r="20" spans="2:7" x14ac:dyDescent="0.25">
      <c r="C20" s="73"/>
      <c r="D20" s="66"/>
      <c r="E20" s="74"/>
      <c r="F20" s="75">
        <v>0.1560629663031893</v>
      </c>
      <c r="G20" s="39" t="s">
        <v>0</v>
      </c>
    </row>
  </sheetData>
  <sheetProtection algorithmName="SHA-512" hashValue="H/WLxfcQz8RME4Cdu01iIcVrODA2jl2UL1fuGBCcRGvbgnnQzbOeBTMsW+ppmz+w1xsmo72Vveq9e7SinmiFCw==" saltValue="8cs76OeVIegEJGqrAoRMX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1644-28B5-4C54-A68D-4A6CA4167073}">
  <dimension ref="A1:P406"/>
  <sheetViews>
    <sheetView workbookViewId="0">
      <pane xSplit="9" ySplit="18" topLeftCell="M351" activePane="bottomRight" state="frozen"/>
      <selection pane="topRight" activeCell="J1" sqref="J1"/>
      <selection pane="bottomLeft" activeCell="A19" sqref="A19"/>
      <selection pane="bottomRight" activeCell="O400" sqref="O400"/>
    </sheetView>
  </sheetViews>
  <sheetFormatPr defaultRowHeight="15" x14ac:dyDescent="0.25"/>
  <cols>
    <col min="1" max="1" width="9.28515625" customWidth="1"/>
    <col min="2" max="2" width="15.7109375" customWidth="1"/>
    <col min="3" max="3" width="13" customWidth="1"/>
    <col min="4" max="4" width="11.5703125" customWidth="1"/>
    <col min="5" max="5" width="58.140625" customWidth="1"/>
    <col min="6" max="6" width="12.85546875" customWidth="1"/>
    <col min="7" max="7" width="12.7109375" customWidth="1"/>
    <col min="8" max="8" width="14.42578125" customWidth="1"/>
    <col min="9" max="9" width="13" customWidth="1"/>
    <col min="10" max="10" width="9.7109375" customWidth="1"/>
    <col min="11" max="11" width="13.85546875" customWidth="1"/>
    <col min="12" max="12" width="10.28515625" customWidth="1"/>
    <col min="13" max="13" width="11.28515625" customWidth="1"/>
    <col min="14" max="14" width="13.140625" customWidth="1"/>
    <col min="15" max="15" width="13.28515625" customWidth="1"/>
  </cols>
  <sheetData>
    <row r="1" spans="1:16" x14ac:dyDescent="0.25">
      <c r="A1" s="124" t="s">
        <v>36</v>
      </c>
      <c r="B1" s="126" t="s">
        <v>37</v>
      </c>
      <c r="C1" s="126" t="s">
        <v>2</v>
      </c>
      <c r="D1" s="126" t="s">
        <v>38</v>
      </c>
      <c r="E1" s="126" t="s">
        <v>39</v>
      </c>
      <c r="F1" s="126" t="s">
        <v>40</v>
      </c>
      <c r="G1" s="128" t="s">
        <v>41</v>
      </c>
      <c r="H1" s="126" t="s">
        <v>42</v>
      </c>
      <c r="I1" s="126" t="s">
        <v>43</v>
      </c>
      <c r="J1" s="130" t="s">
        <v>35</v>
      </c>
      <c r="K1" s="122" t="s">
        <v>44</v>
      </c>
      <c r="L1" s="132" t="s">
        <v>45</v>
      </c>
      <c r="M1" s="134" t="s">
        <v>46</v>
      </c>
      <c r="N1" s="122" t="s">
        <v>47</v>
      </c>
      <c r="O1" s="122" t="s">
        <v>48</v>
      </c>
    </row>
    <row r="2" spans="1:16" x14ac:dyDescent="0.25">
      <c r="A2" s="125"/>
      <c r="B2" s="127"/>
      <c r="C2" s="127"/>
      <c r="D2" s="127"/>
      <c r="E2" s="127"/>
      <c r="F2" s="127"/>
      <c r="G2" s="129"/>
      <c r="H2" s="127"/>
      <c r="I2" s="127"/>
      <c r="J2" s="131"/>
      <c r="K2" s="123"/>
      <c r="L2" s="133"/>
      <c r="M2" s="135"/>
      <c r="N2" s="123"/>
      <c r="O2" s="123"/>
    </row>
    <row r="3" spans="1:16" x14ac:dyDescent="0.25">
      <c r="A3" s="125"/>
      <c r="B3" s="127"/>
      <c r="C3" s="127"/>
      <c r="D3" s="127"/>
      <c r="E3" s="127"/>
      <c r="F3" s="127"/>
      <c r="G3" s="129"/>
      <c r="H3" s="127"/>
      <c r="I3" s="127"/>
      <c r="J3" s="131"/>
      <c r="K3" s="123"/>
      <c r="L3" s="133"/>
      <c r="M3" s="135"/>
      <c r="N3" s="123"/>
      <c r="O3" s="123"/>
      <c r="P3" t="s">
        <v>444</v>
      </c>
    </row>
    <row r="4" spans="1:16" x14ac:dyDescent="0.25">
      <c r="A4" s="125"/>
      <c r="B4" s="127"/>
      <c r="C4" s="127"/>
      <c r="D4" s="127"/>
      <c r="E4" s="127"/>
      <c r="F4" s="127"/>
      <c r="G4" s="129"/>
      <c r="H4" s="127"/>
      <c r="I4" s="127"/>
      <c r="J4" s="131"/>
      <c r="K4" s="123"/>
      <c r="L4" s="133"/>
      <c r="M4" s="135"/>
      <c r="N4" s="123"/>
      <c r="O4" s="123"/>
    </row>
    <row r="5" spans="1:16" x14ac:dyDescent="0.25">
      <c r="A5" s="21">
        <v>100</v>
      </c>
      <c r="B5" s="29" t="s">
        <v>1</v>
      </c>
      <c r="C5" s="29" t="s">
        <v>49</v>
      </c>
      <c r="D5" s="29"/>
      <c r="E5" s="29" t="s">
        <v>50</v>
      </c>
      <c r="F5" s="30">
        <v>30859</v>
      </c>
      <c r="G5" s="31">
        <v>75000</v>
      </c>
      <c r="H5" s="31">
        <v>0</v>
      </c>
      <c r="I5" s="9">
        <v>75000</v>
      </c>
      <c r="J5" s="10">
        <v>2.6237361312108058</v>
      </c>
      <c r="K5" s="9">
        <v>196780.20984081045</v>
      </c>
      <c r="L5" s="16">
        <v>0</v>
      </c>
      <c r="M5" s="33">
        <v>1</v>
      </c>
      <c r="N5" s="9">
        <v>75000</v>
      </c>
      <c r="O5" s="9">
        <v>196780.20984081045</v>
      </c>
    </row>
    <row r="6" spans="1:16" x14ac:dyDescent="0.25">
      <c r="A6" s="21">
        <v>204</v>
      </c>
      <c r="B6" s="29" t="s">
        <v>51</v>
      </c>
      <c r="C6" s="29" t="s">
        <v>49</v>
      </c>
      <c r="D6" s="29"/>
      <c r="E6" s="29" t="s">
        <v>52</v>
      </c>
      <c r="F6" s="30">
        <v>26298</v>
      </c>
      <c r="G6" s="32">
        <v>1010.5</v>
      </c>
      <c r="H6" s="32">
        <v>0</v>
      </c>
      <c r="I6" s="8">
        <v>1010.5</v>
      </c>
      <c r="J6" s="10">
        <v>6.8804617330803293</v>
      </c>
      <c r="K6" s="8">
        <v>6952.7065812776727</v>
      </c>
      <c r="L6" s="16">
        <v>0</v>
      </c>
      <c r="M6" s="33">
        <v>0.14000000000000001</v>
      </c>
      <c r="N6" s="8">
        <v>141.47000000000003</v>
      </c>
      <c r="O6" s="8">
        <v>973.37892137887422</v>
      </c>
    </row>
    <row r="7" spans="1:16" x14ac:dyDescent="0.25">
      <c r="A7" s="21">
        <v>240</v>
      </c>
      <c r="B7" s="29" t="s">
        <v>1</v>
      </c>
      <c r="C7" s="29" t="s">
        <v>49</v>
      </c>
      <c r="D7" s="29"/>
      <c r="E7" s="29" t="s">
        <v>53</v>
      </c>
      <c r="F7" s="30">
        <v>17532</v>
      </c>
      <c r="G7" s="32">
        <v>10</v>
      </c>
      <c r="H7" s="32">
        <v>0</v>
      </c>
      <c r="I7" s="8">
        <v>10</v>
      </c>
      <c r="J7" s="10">
        <v>26.339007263922518</v>
      </c>
      <c r="K7" s="8">
        <v>263.3900726392252</v>
      </c>
      <c r="L7" s="16">
        <v>0</v>
      </c>
      <c r="M7" s="33">
        <v>1</v>
      </c>
      <c r="N7" s="8">
        <v>10</v>
      </c>
      <c r="O7" s="8">
        <v>263.3900726392252</v>
      </c>
    </row>
    <row r="8" spans="1:16" x14ac:dyDescent="0.25">
      <c r="A8" s="21">
        <v>254</v>
      </c>
      <c r="B8" s="29" t="s">
        <v>51</v>
      </c>
      <c r="C8" s="29" t="s">
        <v>49</v>
      </c>
      <c r="D8" s="29"/>
      <c r="E8" s="29" t="s">
        <v>54</v>
      </c>
      <c r="F8" s="30">
        <v>25568</v>
      </c>
      <c r="G8" s="32">
        <v>315</v>
      </c>
      <c r="H8" s="32">
        <v>0</v>
      </c>
      <c r="I8" s="8">
        <v>315</v>
      </c>
      <c r="J8" s="10">
        <v>8.5721118991331764</v>
      </c>
      <c r="K8" s="8">
        <v>2700.2152482269507</v>
      </c>
      <c r="L8" s="16">
        <v>0</v>
      </c>
      <c r="M8" s="33">
        <v>1</v>
      </c>
      <c r="N8" s="8">
        <v>315</v>
      </c>
      <c r="O8" s="8">
        <v>2700.2152482269507</v>
      </c>
    </row>
    <row r="9" spans="1:16" x14ac:dyDescent="0.25">
      <c r="A9" s="21">
        <v>255</v>
      </c>
      <c r="B9" s="29" t="s">
        <v>1</v>
      </c>
      <c r="C9" s="29" t="s">
        <v>49</v>
      </c>
      <c r="D9" s="29"/>
      <c r="E9" s="29" t="s">
        <v>55</v>
      </c>
      <c r="F9" s="30">
        <v>25568</v>
      </c>
      <c r="G9" s="32">
        <v>3000</v>
      </c>
      <c r="H9" s="32">
        <v>0</v>
      </c>
      <c r="I9" s="8">
        <v>3000</v>
      </c>
      <c r="J9" s="10">
        <v>8.5721118991331764</v>
      </c>
      <c r="K9" s="8">
        <v>25716.335697399529</v>
      </c>
      <c r="L9" s="16">
        <v>0</v>
      </c>
      <c r="M9" s="33">
        <v>1</v>
      </c>
      <c r="N9" s="8">
        <v>3000</v>
      </c>
      <c r="O9" s="8">
        <v>25716.335697399529</v>
      </c>
    </row>
    <row r="10" spans="1:16" x14ac:dyDescent="0.25">
      <c r="A10" s="21">
        <v>260</v>
      </c>
      <c r="B10" s="29" t="s">
        <v>51</v>
      </c>
      <c r="C10" s="29" t="s">
        <v>49</v>
      </c>
      <c r="D10" s="29"/>
      <c r="E10" s="29" t="s">
        <v>56</v>
      </c>
      <c r="F10" s="30">
        <v>20820</v>
      </c>
      <c r="G10" s="32">
        <v>10</v>
      </c>
      <c r="H10" s="32">
        <v>0</v>
      </c>
      <c r="I10" s="8">
        <v>10</v>
      </c>
      <c r="J10" s="10">
        <v>15.719667630057804</v>
      </c>
      <c r="K10" s="8">
        <v>157.19667630057805</v>
      </c>
      <c r="L10" s="16">
        <v>0</v>
      </c>
      <c r="M10" s="33">
        <v>1</v>
      </c>
      <c r="N10" s="8">
        <v>10</v>
      </c>
      <c r="O10" s="8">
        <v>157.19667630057805</v>
      </c>
    </row>
    <row r="11" spans="1:16" x14ac:dyDescent="0.25">
      <c r="A11" s="21">
        <v>486</v>
      </c>
      <c r="B11" s="29" t="s">
        <v>1</v>
      </c>
      <c r="C11" s="29" t="s">
        <v>57</v>
      </c>
      <c r="D11" s="29"/>
      <c r="E11" s="29" t="s">
        <v>58</v>
      </c>
      <c r="F11" s="30">
        <v>28855</v>
      </c>
      <c r="G11" s="32">
        <v>498.95</v>
      </c>
      <c r="H11" s="32">
        <v>498.95</v>
      </c>
      <c r="I11" s="8">
        <v>0</v>
      </c>
      <c r="J11" s="10">
        <v>3.9185914985590777</v>
      </c>
      <c r="K11" s="8">
        <v>1955.1812282060519</v>
      </c>
      <c r="L11" s="16">
        <v>1</v>
      </c>
      <c r="M11" s="33">
        <v>0</v>
      </c>
      <c r="N11" s="8">
        <v>0</v>
      </c>
      <c r="O11" s="8">
        <v>0</v>
      </c>
    </row>
    <row r="12" spans="1:16" x14ac:dyDescent="0.25">
      <c r="A12" s="21">
        <v>490</v>
      </c>
      <c r="B12" s="29" t="s">
        <v>1</v>
      </c>
      <c r="C12" s="29" t="s">
        <v>57</v>
      </c>
      <c r="D12" s="29"/>
      <c r="E12" s="29" t="s">
        <v>59</v>
      </c>
      <c r="F12" s="30">
        <v>33603</v>
      </c>
      <c r="G12" s="32">
        <v>989</v>
      </c>
      <c r="H12" s="32">
        <v>989</v>
      </c>
      <c r="I12" s="8">
        <v>0</v>
      </c>
      <c r="J12" s="10">
        <v>2.2498469493278179</v>
      </c>
      <c r="K12" s="8">
        <v>2225.0986328852118</v>
      </c>
      <c r="L12" s="16">
        <v>1</v>
      </c>
      <c r="M12" s="33">
        <v>0</v>
      </c>
      <c r="N12" s="8">
        <v>0</v>
      </c>
      <c r="O12" s="8">
        <v>0</v>
      </c>
    </row>
    <row r="13" spans="1:16" x14ac:dyDescent="0.25">
      <c r="A13" s="21">
        <v>547</v>
      </c>
      <c r="B13" s="29" t="s">
        <v>1</v>
      </c>
      <c r="C13" s="29" t="s">
        <v>57</v>
      </c>
      <c r="D13" s="29"/>
      <c r="E13" s="29" t="s">
        <v>60</v>
      </c>
      <c r="F13" s="30">
        <v>32142</v>
      </c>
      <c r="G13" s="32">
        <v>1742.4</v>
      </c>
      <c r="H13" s="32">
        <v>1742.4</v>
      </c>
      <c r="I13" s="8">
        <v>0</v>
      </c>
      <c r="J13" s="10">
        <v>2.4689083068542899</v>
      </c>
      <c r="K13" s="8">
        <v>4301.8258338629148</v>
      </c>
      <c r="L13" s="16">
        <v>1</v>
      </c>
      <c r="M13" s="33">
        <v>0</v>
      </c>
      <c r="N13" s="8">
        <v>0</v>
      </c>
      <c r="O13" s="8">
        <v>0</v>
      </c>
    </row>
    <row r="14" spans="1:16" x14ac:dyDescent="0.25">
      <c r="A14" s="21">
        <v>548</v>
      </c>
      <c r="B14" s="29" t="s">
        <v>1</v>
      </c>
      <c r="C14" s="29" t="s">
        <v>57</v>
      </c>
      <c r="D14" s="29"/>
      <c r="E14" s="29" t="s">
        <v>61</v>
      </c>
      <c r="F14" s="30">
        <v>32142</v>
      </c>
      <c r="G14" s="32">
        <v>121484</v>
      </c>
      <c r="H14" s="32">
        <v>121484</v>
      </c>
      <c r="I14" s="8">
        <v>0</v>
      </c>
      <c r="J14" s="10">
        <v>2.4689083068542899</v>
      </c>
      <c r="K14" s="8">
        <v>299932.85674988653</v>
      </c>
      <c r="L14" s="16">
        <v>1</v>
      </c>
      <c r="M14" s="33">
        <v>0</v>
      </c>
      <c r="N14" s="8">
        <v>0</v>
      </c>
      <c r="O14" s="8">
        <v>0</v>
      </c>
    </row>
    <row r="15" spans="1:16" x14ac:dyDescent="0.25">
      <c r="A15" s="21">
        <v>549</v>
      </c>
      <c r="B15" s="29" t="s">
        <v>1</v>
      </c>
      <c r="C15" s="29" t="s">
        <v>57</v>
      </c>
      <c r="D15" s="29"/>
      <c r="E15" s="29" t="s">
        <v>62</v>
      </c>
      <c r="F15" s="30">
        <v>32142</v>
      </c>
      <c r="G15" s="32">
        <v>15488</v>
      </c>
      <c r="H15" s="32">
        <v>15488</v>
      </c>
      <c r="I15" s="8">
        <v>0</v>
      </c>
      <c r="J15" s="10">
        <v>2.4689083068542899</v>
      </c>
      <c r="K15" s="8">
        <v>38238.451856559244</v>
      </c>
      <c r="L15" s="16">
        <v>1</v>
      </c>
      <c r="M15" s="33">
        <v>0</v>
      </c>
      <c r="N15" s="8">
        <v>0</v>
      </c>
      <c r="O15" s="8">
        <v>0</v>
      </c>
    </row>
    <row r="16" spans="1:16" x14ac:dyDescent="0.25">
      <c r="A16" s="21">
        <v>550</v>
      </c>
      <c r="B16" s="29" t="s">
        <v>1</v>
      </c>
      <c r="C16" s="29" t="s">
        <v>57</v>
      </c>
      <c r="D16" s="29"/>
      <c r="E16" s="29" t="s">
        <v>63</v>
      </c>
      <c r="F16" s="30">
        <v>32142</v>
      </c>
      <c r="G16" s="32">
        <v>95832</v>
      </c>
      <c r="H16" s="32">
        <v>95832</v>
      </c>
      <c r="I16" s="8">
        <v>0</v>
      </c>
      <c r="J16" s="10">
        <v>2.4689083068542899</v>
      </c>
      <c r="K16" s="8">
        <v>236600.42086246031</v>
      </c>
      <c r="L16" s="16">
        <v>1</v>
      </c>
      <c r="M16" s="33">
        <v>0</v>
      </c>
      <c r="N16" s="8">
        <v>0</v>
      </c>
      <c r="O16" s="8">
        <v>0</v>
      </c>
    </row>
    <row r="17" spans="1:15" x14ac:dyDescent="0.25">
      <c r="A17" s="21">
        <v>554</v>
      </c>
      <c r="B17" s="29" t="s">
        <v>1</v>
      </c>
      <c r="C17" s="29" t="s">
        <v>57</v>
      </c>
      <c r="D17" s="29"/>
      <c r="E17" s="29" t="s">
        <v>64</v>
      </c>
      <c r="F17" s="30">
        <v>32142</v>
      </c>
      <c r="G17" s="32">
        <v>27104</v>
      </c>
      <c r="H17" s="32">
        <v>27104</v>
      </c>
      <c r="I17" s="8">
        <v>0</v>
      </c>
      <c r="J17" s="10">
        <v>2.4689083068542899</v>
      </c>
      <c r="K17" s="8">
        <v>66917.290748978674</v>
      </c>
      <c r="L17" s="16">
        <v>1</v>
      </c>
      <c r="M17" s="33">
        <v>0</v>
      </c>
      <c r="N17" s="8">
        <v>0</v>
      </c>
      <c r="O17" s="8">
        <v>0</v>
      </c>
    </row>
    <row r="18" spans="1:15" x14ac:dyDescent="0.25">
      <c r="A18" s="21">
        <v>677</v>
      </c>
      <c r="B18" s="29" t="s">
        <v>1</v>
      </c>
      <c r="C18" s="29" t="s">
        <v>57</v>
      </c>
      <c r="D18" s="29"/>
      <c r="E18" s="29" t="s">
        <v>65</v>
      </c>
      <c r="F18" s="30">
        <v>32142</v>
      </c>
      <c r="G18" s="32">
        <v>4143</v>
      </c>
      <c r="H18" s="32">
        <v>4143</v>
      </c>
      <c r="I18" s="8">
        <v>0</v>
      </c>
      <c r="J18" s="10">
        <v>2.4689083068542899</v>
      </c>
      <c r="K18" s="8">
        <v>10228.687115297324</v>
      </c>
      <c r="L18" s="16">
        <v>1</v>
      </c>
      <c r="M18" s="33">
        <v>0</v>
      </c>
      <c r="N18" s="8">
        <v>0</v>
      </c>
      <c r="O18" s="8">
        <v>0</v>
      </c>
    </row>
    <row r="19" spans="1:15" x14ac:dyDescent="0.25">
      <c r="A19" s="21">
        <v>731</v>
      </c>
      <c r="B19" s="29" t="s">
        <v>1</v>
      </c>
      <c r="C19" s="29" t="s">
        <v>57</v>
      </c>
      <c r="D19" s="29"/>
      <c r="E19" s="29" t="s">
        <v>66</v>
      </c>
      <c r="F19" s="30">
        <v>32142</v>
      </c>
      <c r="G19" s="32">
        <v>3308</v>
      </c>
      <c r="H19" s="32">
        <v>3308</v>
      </c>
      <c r="I19" s="8">
        <v>0</v>
      </c>
      <c r="J19" s="10">
        <v>2.4689083068542899</v>
      </c>
      <c r="K19" s="8">
        <v>8167.1486790739909</v>
      </c>
      <c r="L19" s="16">
        <v>1</v>
      </c>
      <c r="M19" s="33">
        <v>0</v>
      </c>
      <c r="N19" s="8">
        <v>0</v>
      </c>
      <c r="O19" s="8">
        <v>0</v>
      </c>
    </row>
    <row r="20" spans="1:15" x14ac:dyDescent="0.25">
      <c r="A20" s="21">
        <v>746</v>
      </c>
      <c r="B20" s="29" t="s">
        <v>1</v>
      </c>
      <c r="C20" s="29" t="s">
        <v>57</v>
      </c>
      <c r="D20" s="29"/>
      <c r="E20" s="29" t="s">
        <v>67</v>
      </c>
      <c r="F20" s="30">
        <v>32142</v>
      </c>
      <c r="G20" s="32">
        <v>127391</v>
      </c>
      <c r="H20" s="32">
        <v>127391</v>
      </c>
      <c r="I20" s="8">
        <v>0</v>
      </c>
      <c r="J20" s="10">
        <v>2.4689083068542899</v>
      </c>
      <c r="K20" s="8">
        <v>314516.69811847486</v>
      </c>
      <c r="L20" s="16">
        <v>1</v>
      </c>
      <c r="M20" s="33">
        <v>0</v>
      </c>
      <c r="N20" s="8">
        <v>0</v>
      </c>
      <c r="O20" s="8">
        <v>0</v>
      </c>
    </row>
    <row r="21" spans="1:15" x14ac:dyDescent="0.25">
      <c r="A21" s="21">
        <v>747</v>
      </c>
      <c r="B21" s="29" t="s">
        <v>1</v>
      </c>
      <c r="C21" s="29" t="s">
        <v>57</v>
      </c>
      <c r="D21" s="29"/>
      <c r="E21" s="29" t="s">
        <v>68</v>
      </c>
      <c r="F21" s="30">
        <v>32142</v>
      </c>
      <c r="G21" s="32">
        <v>127391</v>
      </c>
      <c r="H21" s="32">
        <v>127391</v>
      </c>
      <c r="I21" s="8">
        <v>0</v>
      </c>
      <c r="J21" s="10">
        <v>2.4689083068542899</v>
      </c>
      <c r="K21" s="8">
        <v>314516.69811847486</v>
      </c>
      <c r="L21" s="16">
        <v>1</v>
      </c>
      <c r="M21" s="33">
        <v>0</v>
      </c>
      <c r="N21" s="8">
        <v>0</v>
      </c>
      <c r="O21" s="8">
        <v>0</v>
      </c>
    </row>
    <row r="22" spans="1:15" x14ac:dyDescent="0.25">
      <c r="A22" s="21">
        <v>748</v>
      </c>
      <c r="B22" s="29" t="s">
        <v>1</v>
      </c>
      <c r="C22" s="29" t="s">
        <v>57</v>
      </c>
      <c r="D22" s="29"/>
      <c r="E22" s="29" t="s">
        <v>69</v>
      </c>
      <c r="F22" s="30">
        <v>32142</v>
      </c>
      <c r="G22" s="32">
        <v>127391</v>
      </c>
      <c r="H22" s="32">
        <v>127391</v>
      </c>
      <c r="I22" s="8">
        <v>0</v>
      </c>
      <c r="J22" s="10">
        <v>2.4689083068542899</v>
      </c>
      <c r="K22" s="8">
        <v>314516.69811847486</v>
      </c>
      <c r="L22" s="16">
        <v>1</v>
      </c>
      <c r="M22" s="33">
        <v>0</v>
      </c>
      <c r="N22" s="8">
        <v>0</v>
      </c>
      <c r="O22" s="8">
        <v>0</v>
      </c>
    </row>
    <row r="23" spans="1:15" x14ac:dyDescent="0.25">
      <c r="A23" s="21">
        <v>753</v>
      </c>
      <c r="B23" s="29" t="s">
        <v>1</v>
      </c>
      <c r="C23" s="29" t="s">
        <v>57</v>
      </c>
      <c r="D23" s="29"/>
      <c r="E23" s="29" t="s">
        <v>70</v>
      </c>
      <c r="F23" s="30">
        <v>32142</v>
      </c>
      <c r="G23" s="32">
        <v>127391</v>
      </c>
      <c r="H23" s="32">
        <v>127391</v>
      </c>
      <c r="I23" s="8">
        <v>0</v>
      </c>
      <c r="J23" s="10">
        <v>2.4689083068542899</v>
      </c>
      <c r="K23" s="8">
        <v>314516.69811847486</v>
      </c>
      <c r="L23" s="16">
        <v>1</v>
      </c>
      <c r="M23" s="33">
        <v>0</v>
      </c>
      <c r="N23" s="8">
        <v>0</v>
      </c>
      <c r="O23" s="8">
        <v>0</v>
      </c>
    </row>
    <row r="24" spans="1:15" x14ac:dyDescent="0.25">
      <c r="A24" s="21">
        <v>755</v>
      </c>
      <c r="B24" s="29" t="s">
        <v>1</v>
      </c>
      <c r="C24" s="29" t="s">
        <v>57</v>
      </c>
      <c r="D24" s="29"/>
      <c r="E24" s="29" t="s">
        <v>71</v>
      </c>
      <c r="F24" s="30">
        <v>32142</v>
      </c>
      <c r="G24" s="32">
        <v>127391</v>
      </c>
      <c r="H24" s="32">
        <v>127391</v>
      </c>
      <c r="I24" s="8">
        <v>0</v>
      </c>
      <c r="J24" s="10">
        <v>2.4689083068542899</v>
      </c>
      <c r="K24" s="8">
        <v>314516.69811847486</v>
      </c>
      <c r="L24" s="16">
        <v>1</v>
      </c>
      <c r="M24" s="33">
        <v>0</v>
      </c>
      <c r="N24" s="8">
        <v>0</v>
      </c>
      <c r="O24" s="8">
        <v>0</v>
      </c>
    </row>
    <row r="25" spans="1:15" x14ac:dyDescent="0.25">
      <c r="A25" s="21">
        <v>757</v>
      </c>
      <c r="B25" s="29" t="s">
        <v>1</v>
      </c>
      <c r="C25" s="29" t="s">
        <v>57</v>
      </c>
      <c r="D25" s="29"/>
      <c r="E25" s="29" t="s">
        <v>72</v>
      </c>
      <c r="F25" s="30">
        <v>35795</v>
      </c>
      <c r="G25" s="32">
        <v>127391</v>
      </c>
      <c r="H25" s="32">
        <v>127391</v>
      </c>
      <c r="I25" s="8">
        <v>0</v>
      </c>
      <c r="J25" s="10">
        <v>1.867148987298318</v>
      </c>
      <c r="K25" s="8">
        <v>237857.97664092004</v>
      </c>
      <c r="L25" s="16">
        <v>1</v>
      </c>
      <c r="M25" s="33">
        <v>0</v>
      </c>
      <c r="N25" s="8">
        <v>0</v>
      </c>
      <c r="O25" s="8">
        <v>0</v>
      </c>
    </row>
    <row r="26" spans="1:15" x14ac:dyDescent="0.25">
      <c r="A26" s="21">
        <v>759</v>
      </c>
      <c r="B26" s="29" t="s">
        <v>1</v>
      </c>
      <c r="C26" s="29" t="s">
        <v>57</v>
      </c>
      <c r="D26" s="29"/>
      <c r="E26" s="29" t="s">
        <v>73</v>
      </c>
      <c r="F26" s="30">
        <v>32142</v>
      </c>
      <c r="G26" s="32">
        <v>127391</v>
      </c>
      <c r="H26" s="32">
        <v>127391</v>
      </c>
      <c r="I26" s="8">
        <v>0</v>
      </c>
      <c r="J26" s="10">
        <v>2.4689083068542899</v>
      </c>
      <c r="K26" s="8">
        <v>314516.69811847486</v>
      </c>
      <c r="L26" s="16">
        <v>1</v>
      </c>
      <c r="M26" s="33">
        <v>0</v>
      </c>
      <c r="N26" s="8">
        <v>0</v>
      </c>
      <c r="O26" s="8">
        <v>0</v>
      </c>
    </row>
    <row r="27" spans="1:15" x14ac:dyDescent="0.25">
      <c r="A27" s="21">
        <v>767</v>
      </c>
      <c r="B27" s="29" t="s">
        <v>1</v>
      </c>
      <c r="C27" s="29" t="s">
        <v>57</v>
      </c>
      <c r="D27" s="29"/>
      <c r="E27" s="29" t="s">
        <v>74</v>
      </c>
      <c r="F27" s="30">
        <v>32142</v>
      </c>
      <c r="G27" s="32">
        <v>4163</v>
      </c>
      <c r="H27" s="32">
        <v>4163</v>
      </c>
      <c r="I27" s="8">
        <v>0</v>
      </c>
      <c r="J27" s="10">
        <v>2.4689083068542899</v>
      </c>
      <c r="K27" s="8">
        <v>10278.065281434408</v>
      </c>
      <c r="L27" s="16">
        <v>1</v>
      </c>
      <c r="M27" s="33">
        <v>0</v>
      </c>
      <c r="N27" s="8">
        <v>0</v>
      </c>
      <c r="O27" s="8">
        <v>0</v>
      </c>
    </row>
    <row r="28" spans="1:15" x14ac:dyDescent="0.25">
      <c r="A28" s="21">
        <v>771</v>
      </c>
      <c r="B28" s="29" t="s">
        <v>1</v>
      </c>
      <c r="C28" s="29" t="s">
        <v>57</v>
      </c>
      <c r="D28" s="29"/>
      <c r="E28" s="29" t="s">
        <v>75</v>
      </c>
      <c r="F28" s="30">
        <v>32142</v>
      </c>
      <c r="G28" s="32">
        <v>2034</v>
      </c>
      <c r="H28" s="32">
        <v>2034</v>
      </c>
      <c r="I28" s="8">
        <v>0</v>
      </c>
      <c r="J28" s="10">
        <v>2.4689083068542899</v>
      </c>
      <c r="K28" s="8">
        <v>5021.7594961416253</v>
      </c>
      <c r="L28" s="16">
        <v>1</v>
      </c>
      <c r="M28" s="33">
        <v>0</v>
      </c>
      <c r="N28" s="8">
        <v>0</v>
      </c>
      <c r="O28" s="8">
        <v>0</v>
      </c>
    </row>
    <row r="29" spans="1:15" x14ac:dyDescent="0.25">
      <c r="A29" s="21">
        <v>775</v>
      </c>
      <c r="B29" s="29" t="s">
        <v>1</v>
      </c>
      <c r="C29" s="29" t="s">
        <v>57</v>
      </c>
      <c r="D29" s="29"/>
      <c r="E29" s="29" t="s">
        <v>76</v>
      </c>
      <c r="F29" s="30">
        <v>32142</v>
      </c>
      <c r="G29" s="32">
        <v>4163</v>
      </c>
      <c r="H29" s="32">
        <v>4163</v>
      </c>
      <c r="I29" s="8">
        <v>0</v>
      </c>
      <c r="J29" s="10">
        <v>2.4689083068542899</v>
      </c>
      <c r="K29" s="8">
        <v>10278.065281434408</v>
      </c>
      <c r="L29" s="16">
        <v>1</v>
      </c>
      <c r="M29" s="33">
        <v>0</v>
      </c>
      <c r="N29" s="8">
        <v>0</v>
      </c>
      <c r="O29" s="8">
        <v>0</v>
      </c>
    </row>
    <row r="30" spans="1:15" x14ac:dyDescent="0.25">
      <c r="A30" s="21">
        <v>781</v>
      </c>
      <c r="B30" s="29" t="s">
        <v>1</v>
      </c>
      <c r="C30" s="29" t="s">
        <v>57</v>
      </c>
      <c r="D30" s="29"/>
      <c r="E30" s="29" t="s">
        <v>77</v>
      </c>
      <c r="F30" s="30">
        <v>32142</v>
      </c>
      <c r="G30" s="32">
        <v>2034</v>
      </c>
      <c r="H30" s="32">
        <v>2034</v>
      </c>
      <c r="I30" s="8">
        <v>0</v>
      </c>
      <c r="J30" s="10">
        <v>2.4689083068542899</v>
      </c>
      <c r="K30" s="8">
        <v>5021.7594961416253</v>
      </c>
      <c r="L30" s="16">
        <v>1</v>
      </c>
      <c r="M30" s="33">
        <v>0</v>
      </c>
      <c r="N30" s="8">
        <v>0</v>
      </c>
      <c r="O30" s="8">
        <v>0</v>
      </c>
    </row>
    <row r="31" spans="1:15" x14ac:dyDescent="0.25">
      <c r="A31" s="21">
        <v>788</v>
      </c>
      <c r="B31" s="29" t="s">
        <v>1</v>
      </c>
      <c r="C31" s="29" t="s">
        <v>57</v>
      </c>
      <c r="D31" s="29"/>
      <c r="E31" s="29" t="s">
        <v>78</v>
      </c>
      <c r="F31" s="30">
        <v>32142</v>
      </c>
      <c r="G31" s="32">
        <v>2034</v>
      </c>
      <c r="H31" s="32">
        <v>2034</v>
      </c>
      <c r="I31" s="8">
        <v>0</v>
      </c>
      <c r="J31" s="10">
        <v>2.4689083068542899</v>
      </c>
      <c r="K31" s="8">
        <v>5021.7594961416253</v>
      </c>
      <c r="L31" s="16">
        <v>1</v>
      </c>
      <c r="M31" s="33">
        <v>0</v>
      </c>
      <c r="N31" s="8">
        <v>0</v>
      </c>
      <c r="O31" s="8">
        <v>0</v>
      </c>
    </row>
    <row r="32" spans="1:15" x14ac:dyDescent="0.25">
      <c r="A32" s="21">
        <v>789</v>
      </c>
      <c r="B32" s="29" t="s">
        <v>79</v>
      </c>
      <c r="C32" s="29" t="s">
        <v>57</v>
      </c>
      <c r="D32" s="29"/>
      <c r="E32" s="29" t="s">
        <v>80</v>
      </c>
      <c r="F32" s="30">
        <v>32142</v>
      </c>
      <c r="G32" s="32">
        <v>1980</v>
      </c>
      <c r="H32" s="32">
        <v>1980</v>
      </c>
      <c r="I32" s="8">
        <v>0</v>
      </c>
      <c r="J32" s="10">
        <v>2.4689083068542899</v>
      </c>
      <c r="K32" s="8">
        <v>4888.4384475714942</v>
      </c>
      <c r="L32" s="16">
        <v>1</v>
      </c>
      <c r="M32" s="33">
        <v>0</v>
      </c>
      <c r="N32" s="8">
        <v>0</v>
      </c>
      <c r="O32" s="8">
        <v>0</v>
      </c>
    </row>
    <row r="33" spans="1:15" x14ac:dyDescent="0.25">
      <c r="A33" s="21">
        <v>791</v>
      </c>
      <c r="B33" s="29" t="s">
        <v>1</v>
      </c>
      <c r="C33" s="29" t="s">
        <v>57</v>
      </c>
      <c r="D33" s="29"/>
      <c r="E33" s="29" t="s">
        <v>81</v>
      </c>
      <c r="F33" s="30">
        <v>31777</v>
      </c>
      <c r="G33" s="32">
        <v>55333</v>
      </c>
      <c r="H33" s="32">
        <v>55333</v>
      </c>
      <c r="I33" s="8">
        <v>0</v>
      </c>
      <c r="J33" s="10">
        <v>2.5327147846332947</v>
      </c>
      <c r="K33" s="8">
        <v>140142.7071781141</v>
      </c>
      <c r="L33" s="16">
        <v>1</v>
      </c>
      <c r="M33" s="33">
        <v>0.03</v>
      </c>
      <c r="N33" s="8">
        <v>1659.99</v>
      </c>
      <c r="O33" s="8">
        <v>4204.2812153434224</v>
      </c>
    </row>
    <row r="34" spans="1:15" x14ac:dyDescent="0.25">
      <c r="A34" s="21">
        <v>795</v>
      </c>
      <c r="B34" s="29" t="s">
        <v>1</v>
      </c>
      <c r="C34" s="29" t="s">
        <v>57</v>
      </c>
      <c r="D34" s="29"/>
      <c r="E34" s="29" t="s">
        <v>82</v>
      </c>
      <c r="F34" s="30">
        <v>32142</v>
      </c>
      <c r="G34" s="32">
        <v>1772</v>
      </c>
      <c r="H34" s="32">
        <v>1772</v>
      </c>
      <c r="I34" s="8">
        <v>0</v>
      </c>
      <c r="J34" s="10">
        <v>2.4689083068542899</v>
      </c>
      <c r="K34" s="8">
        <v>4374.9055197458019</v>
      </c>
      <c r="L34" s="16">
        <v>1</v>
      </c>
      <c r="M34" s="33">
        <v>0</v>
      </c>
      <c r="N34" s="8">
        <v>0</v>
      </c>
      <c r="O34" s="8">
        <v>0</v>
      </c>
    </row>
    <row r="35" spans="1:15" x14ac:dyDescent="0.25">
      <c r="A35" s="21">
        <v>804</v>
      </c>
      <c r="B35" s="29" t="s">
        <v>1</v>
      </c>
      <c r="C35" s="29" t="s">
        <v>57</v>
      </c>
      <c r="D35" s="29"/>
      <c r="E35" s="29" t="s">
        <v>83</v>
      </c>
      <c r="F35" s="30">
        <v>31777</v>
      </c>
      <c r="G35" s="32">
        <v>55333</v>
      </c>
      <c r="H35" s="32">
        <v>55333</v>
      </c>
      <c r="I35" s="8">
        <v>0</v>
      </c>
      <c r="J35" s="10">
        <v>2.5327147846332947</v>
      </c>
      <c r="K35" s="8">
        <v>140142.7071781141</v>
      </c>
      <c r="L35" s="16">
        <v>1</v>
      </c>
      <c r="M35" s="33">
        <v>0.03</v>
      </c>
      <c r="N35" s="8">
        <v>1659.99</v>
      </c>
      <c r="O35" s="8">
        <v>4204.2812153434224</v>
      </c>
    </row>
    <row r="36" spans="1:15" x14ac:dyDescent="0.25">
      <c r="A36" s="21">
        <v>813</v>
      </c>
      <c r="B36" s="29" t="s">
        <v>1</v>
      </c>
      <c r="C36" s="29" t="s">
        <v>57</v>
      </c>
      <c r="D36" s="29"/>
      <c r="E36" s="29" t="s">
        <v>84</v>
      </c>
      <c r="F36" s="30">
        <v>32142</v>
      </c>
      <c r="G36" s="32">
        <v>8600</v>
      </c>
      <c r="H36" s="32">
        <v>8600</v>
      </c>
      <c r="I36" s="8">
        <v>0</v>
      </c>
      <c r="J36" s="10">
        <v>2.4689083068542899</v>
      </c>
      <c r="K36" s="8">
        <v>21232.611438946893</v>
      </c>
      <c r="L36" s="16">
        <v>1</v>
      </c>
      <c r="M36" s="33">
        <v>0</v>
      </c>
      <c r="N36" s="8">
        <v>0</v>
      </c>
      <c r="O36" s="8">
        <v>0</v>
      </c>
    </row>
    <row r="37" spans="1:15" x14ac:dyDescent="0.25">
      <c r="A37" s="21">
        <v>814</v>
      </c>
      <c r="B37" s="29" t="s">
        <v>1</v>
      </c>
      <c r="C37" s="29" t="s">
        <v>57</v>
      </c>
      <c r="D37" s="29"/>
      <c r="E37" s="29" t="s">
        <v>85</v>
      </c>
      <c r="F37" s="30">
        <v>32142</v>
      </c>
      <c r="G37" s="32">
        <v>8600</v>
      </c>
      <c r="H37" s="32">
        <v>8600</v>
      </c>
      <c r="I37" s="8">
        <v>0</v>
      </c>
      <c r="J37" s="10">
        <v>2.4689083068542899</v>
      </c>
      <c r="K37" s="8">
        <v>21232.611438946893</v>
      </c>
      <c r="L37" s="16">
        <v>1</v>
      </c>
      <c r="M37" s="33">
        <v>0</v>
      </c>
      <c r="N37" s="8">
        <v>0</v>
      </c>
      <c r="O37" s="8">
        <v>0</v>
      </c>
    </row>
    <row r="38" spans="1:15" x14ac:dyDescent="0.25">
      <c r="A38" s="21">
        <v>816</v>
      </c>
      <c r="B38" s="29" t="s">
        <v>1</v>
      </c>
      <c r="C38" s="29" t="s">
        <v>57</v>
      </c>
      <c r="D38" s="29"/>
      <c r="E38" s="29" t="s">
        <v>86</v>
      </c>
      <c r="F38" s="30">
        <v>32142</v>
      </c>
      <c r="G38" s="32">
        <v>2083</v>
      </c>
      <c r="H38" s="32">
        <v>2083</v>
      </c>
      <c r="I38" s="8">
        <v>0</v>
      </c>
      <c r="J38" s="10">
        <v>2.4689083068542899</v>
      </c>
      <c r="K38" s="8">
        <v>5142.7360031774861</v>
      </c>
      <c r="L38" s="16">
        <v>1</v>
      </c>
      <c r="M38" s="33">
        <v>0</v>
      </c>
      <c r="N38" s="8">
        <v>0</v>
      </c>
      <c r="O38" s="8">
        <v>0</v>
      </c>
    </row>
    <row r="39" spans="1:15" x14ac:dyDescent="0.25">
      <c r="A39" s="21">
        <v>820</v>
      </c>
      <c r="B39" s="29" t="s">
        <v>1</v>
      </c>
      <c r="C39" s="29" t="s">
        <v>57</v>
      </c>
      <c r="D39" s="29"/>
      <c r="E39" s="29" t="s">
        <v>87</v>
      </c>
      <c r="F39" s="30">
        <v>32142</v>
      </c>
      <c r="G39" s="32">
        <v>5900</v>
      </c>
      <c r="H39" s="32">
        <v>5900</v>
      </c>
      <c r="I39" s="8">
        <v>0</v>
      </c>
      <c r="J39" s="10">
        <v>2.4689083068542899</v>
      </c>
      <c r="K39" s="8">
        <v>14566.559010440311</v>
      </c>
      <c r="L39" s="16">
        <v>1</v>
      </c>
      <c r="M39" s="33">
        <v>0</v>
      </c>
      <c r="N39" s="8">
        <v>0</v>
      </c>
      <c r="O39" s="8">
        <v>0</v>
      </c>
    </row>
    <row r="40" spans="1:15" x14ac:dyDescent="0.25">
      <c r="A40" s="21">
        <v>825</v>
      </c>
      <c r="B40" s="29" t="s">
        <v>1</v>
      </c>
      <c r="C40" s="29" t="s">
        <v>57</v>
      </c>
      <c r="D40" s="29"/>
      <c r="E40" s="29" t="s">
        <v>88</v>
      </c>
      <c r="F40" s="30">
        <v>31777</v>
      </c>
      <c r="G40" s="32">
        <v>55333</v>
      </c>
      <c r="H40" s="32">
        <v>55333</v>
      </c>
      <c r="I40" s="8">
        <v>0</v>
      </c>
      <c r="J40" s="10">
        <v>2.5327147846332947</v>
      </c>
      <c r="K40" s="8">
        <v>140142.7071781141</v>
      </c>
      <c r="L40" s="16">
        <v>1</v>
      </c>
      <c r="M40" s="33">
        <v>0.03</v>
      </c>
      <c r="N40" s="8">
        <v>1659.99</v>
      </c>
      <c r="O40" s="8">
        <v>4204.2812153434224</v>
      </c>
    </row>
    <row r="41" spans="1:15" x14ac:dyDescent="0.25">
      <c r="A41" s="21">
        <v>829</v>
      </c>
      <c r="B41" s="29" t="s">
        <v>1</v>
      </c>
      <c r="C41" s="29" t="s">
        <v>57</v>
      </c>
      <c r="D41" s="29"/>
      <c r="E41" s="29" t="s">
        <v>89</v>
      </c>
      <c r="F41" s="30">
        <v>32142</v>
      </c>
      <c r="G41" s="32">
        <v>333.55</v>
      </c>
      <c r="H41" s="32">
        <v>333.55</v>
      </c>
      <c r="I41" s="8">
        <v>0</v>
      </c>
      <c r="J41" s="10">
        <v>2.4689083068542899</v>
      </c>
      <c r="K41" s="8">
        <v>823.50436575124843</v>
      </c>
      <c r="L41" s="16">
        <v>1</v>
      </c>
      <c r="M41" s="33">
        <v>0</v>
      </c>
      <c r="N41" s="8">
        <v>0</v>
      </c>
      <c r="O41" s="8">
        <v>0</v>
      </c>
    </row>
    <row r="42" spans="1:15" x14ac:dyDescent="0.25">
      <c r="A42" s="21">
        <v>831</v>
      </c>
      <c r="B42" s="29" t="s">
        <v>1</v>
      </c>
      <c r="C42" s="29" t="s">
        <v>57</v>
      </c>
      <c r="D42" s="29"/>
      <c r="E42" s="29" t="s">
        <v>90</v>
      </c>
      <c r="F42" s="30">
        <v>32142</v>
      </c>
      <c r="G42" s="32">
        <v>1715.4</v>
      </c>
      <c r="H42" s="32">
        <v>1715.4</v>
      </c>
      <c r="I42" s="8">
        <v>0</v>
      </c>
      <c r="J42" s="10">
        <v>2.4689083068542899</v>
      </c>
      <c r="K42" s="8">
        <v>4235.1653095778493</v>
      </c>
      <c r="L42" s="16">
        <v>1</v>
      </c>
      <c r="M42" s="33">
        <v>0</v>
      </c>
      <c r="N42" s="8">
        <v>0</v>
      </c>
      <c r="O42" s="8">
        <v>0</v>
      </c>
    </row>
    <row r="43" spans="1:15" x14ac:dyDescent="0.25">
      <c r="A43" s="21">
        <v>834</v>
      </c>
      <c r="B43" s="29" t="s">
        <v>1</v>
      </c>
      <c r="C43" s="29" t="s">
        <v>57</v>
      </c>
      <c r="D43" s="29"/>
      <c r="E43" s="29" t="s">
        <v>91</v>
      </c>
      <c r="F43" s="30">
        <v>32142</v>
      </c>
      <c r="G43" s="32">
        <v>1075</v>
      </c>
      <c r="H43" s="32">
        <v>1075</v>
      </c>
      <c r="I43" s="8">
        <v>0</v>
      </c>
      <c r="J43" s="10">
        <v>2.4689083068542899</v>
      </c>
      <c r="K43" s="8">
        <v>2654.0764298683616</v>
      </c>
      <c r="L43" s="16">
        <v>1</v>
      </c>
      <c r="M43" s="33">
        <v>0</v>
      </c>
      <c r="N43" s="8">
        <v>0</v>
      </c>
      <c r="O43" s="8">
        <v>0</v>
      </c>
    </row>
    <row r="44" spans="1:15" x14ac:dyDescent="0.25">
      <c r="A44" s="21">
        <v>836</v>
      </c>
      <c r="B44" s="29" t="s">
        <v>92</v>
      </c>
      <c r="C44" s="29" t="s">
        <v>57</v>
      </c>
      <c r="D44" s="29"/>
      <c r="E44" s="29" t="s">
        <v>93</v>
      </c>
      <c r="F44" s="30">
        <v>28855</v>
      </c>
      <c r="G44" s="32">
        <v>34692</v>
      </c>
      <c r="H44" s="32">
        <v>34692</v>
      </c>
      <c r="I44" s="8">
        <v>0</v>
      </c>
      <c r="J44" s="10">
        <v>3.9185914985590777</v>
      </c>
      <c r="K44" s="8">
        <v>135943.77626801151</v>
      </c>
      <c r="L44" s="16">
        <v>1</v>
      </c>
      <c r="M44" s="33">
        <v>0.14000000000000001</v>
      </c>
      <c r="N44" s="8">
        <v>4856.88</v>
      </c>
      <c r="O44" s="8">
        <v>19032.128677521614</v>
      </c>
    </row>
    <row r="45" spans="1:15" x14ac:dyDescent="0.25">
      <c r="A45" s="21">
        <v>840</v>
      </c>
      <c r="B45" s="29" t="s">
        <v>1</v>
      </c>
      <c r="C45" s="29" t="s">
        <v>57</v>
      </c>
      <c r="D45" s="29"/>
      <c r="E45" s="29" t="s">
        <v>94</v>
      </c>
      <c r="F45" s="30">
        <v>33238</v>
      </c>
      <c r="G45" s="32">
        <v>663</v>
      </c>
      <c r="H45" s="32">
        <v>663</v>
      </c>
      <c r="I45" s="8">
        <v>0</v>
      </c>
      <c r="J45" s="10">
        <v>2.2988186813186813</v>
      </c>
      <c r="K45" s="8">
        <v>1524.1167857142857</v>
      </c>
      <c r="L45" s="16">
        <v>1</v>
      </c>
      <c r="M45" s="33">
        <v>0</v>
      </c>
      <c r="N45" s="8">
        <v>0</v>
      </c>
      <c r="O45" s="8">
        <v>0</v>
      </c>
    </row>
    <row r="46" spans="1:15" x14ac:dyDescent="0.25">
      <c r="A46" s="21">
        <v>842</v>
      </c>
      <c r="B46" s="29" t="s">
        <v>1</v>
      </c>
      <c r="C46" s="29" t="s">
        <v>57</v>
      </c>
      <c r="D46" s="29"/>
      <c r="E46" s="29" t="s">
        <v>95</v>
      </c>
      <c r="F46" s="30">
        <v>32142</v>
      </c>
      <c r="G46" s="32">
        <v>1095</v>
      </c>
      <c r="H46" s="32">
        <v>1095</v>
      </c>
      <c r="I46" s="8">
        <v>0</v>
      </c>
      <c r="J46" s="10">
        <v>2.4689083068542899</v>
      </c>
      <c r="K46" s="8">
        <v>2703.4545960054475</v>
      </c>
      <c r="L46" s="16">
        <v>1</v>
      </c>
      <c r="M46" s="33">
        <v>0</v>
      </c>
      <c r="N46" s="8">
        <v>0</v>
      </c>
      <c r="O46" s="8">
        <v>0</v>
      </c>
    </row>
    <row r="47" spans="1:15" x14ac:dyDescent="0.25">
      <c r="A47" s="21">
        <v>843</v>
      </c>
      <c r="B47" s="29" t="s">
        <v>1</v>
      </c>
      <c r="C47" s="29" t="s">
        <v>57</v>
      </c>
      <c r="D47" s="29"/>
      <c r="E47" s="29" t="s">
        <v>96</v>
      </c>
      <c r="F47" s="30">
        <v>32142</v>
      </c>
      <c r="G47" s="32">
        <v>585</v>
      </c>
      <c r="H47" s="32">
        <v>585</v>
      </c>
      <c r="I47" s="8">
        <v>0</v>
      </c>
      <c r="J47" s="10">
        <v>2.4689083068542899</v>
      </c>
      <c r="K47" s="8">
        <v>1444.3113595097595</v>
      </c>
      <c r="L47" s="16">
        <v>1</v>
      </c>
      <c r="M47" s="33">
        <v>0</v>
      </c>
      <c r="N47" s="8">
        <v>0</v>
      </c>
      <c r="O47" s="8">
        <v>0</v>
      </c>
    </row>
    <row r="48" spans="1:15" x14ac:dyDescent="0.25">
      <c r="A48" s="21">
        <v>848</v>
      </c>
      <c r="B48" s="29" t="s">
        <v>1</v>
      </c>
      <c r="C48" s="29" t="s">
        <v>57</v>
      </c>
      <c r="D48" s="29"/>
      <c r="E48" s="29" t="s">
        <v>97</v>
      </c>
      <c r="F48" s="30">
        <v>32142</v>
      </c>
      <c r="G48" s="32">
        <v>1075</v>
      </c>
      <c r="H48" s="32">
        <v>1075</v>
      </c>
      <c r="I48" s="8">
        <v>0</v>
      </c>
      <c r="J48" s="10">
        <v>2.4689083068542899</v>
      </c>
      <c r="K48" s="8">
        <v>2654.0764298683616</v>
      </c>
      <c r="L48" s="16">
        <v>1</v>
      </c>
      <c r="M48" s="33">
        <v>0</v>
      </c>
      <c r="N48" s="8">
        <v>0</v>
      </c>
      <c r="O48" s="8">
        <v>0</v>
      </c>
    </row>
    <row r="49" spans="1:15" x14ac:dyDescent="0.25">
      <c r="A49" s="21">
        <v>850</v>
      </c>
      <c r="B49" s="29" t="s">
        <v>1</v>
      </c>
      <c r="C49" s="29" t="s">
        <v>57</v>
      </c>
      <c r="D49" s="29"/>
      <c r="E49" s="29" t="s">
        <v>98</v>
      </c>
      <c r="F49" s="30">
        <v>32142</v>
      </c>
      <c r="G49" s="32">
        <v>1095</v>
      </c>
      <c r="H49" s="32">
        <v>1095</v>
      </c>
      <c r="I49" s="8">
        <v>0</v>
      </c>
      <c r="J49" s="10">
        <v>2.4689083068542899</v>
      </c>
      <c r="K49" s="8">
        <v>2703.4545960054475</v>
      </c>
      <c r="L49" s="16">
        <v>1</v>
      </c>
      <c r="M49" s="33">
        <v>0</v>
      </c>
      <c r="N49" s="8">
        <v>0</v>
      </c>
      <c r="O49" s="8">
        <v>0</v>
      </c>
    </row>
    <row r="50" spans="1:15" x14ac:dyDescent="0.25">
      <c r="A50" s="21">
        <v>871</v>
      </c>
      <c r="B50" s="29" t="s">
        <v>1</v>
      </c>
      <c r="C50" s="29" t="s">
        <v>57</v>
      </c>
      <c r="D50" s="29"/>
      <c r="E50" s="29" t="s">
        <v>99</v>
      </c>
      <c r="F50" s="30">
        <v>32142</v>
      </c>
      <c r="G50" s="32">
        <v>5900</v>
      </c>
      <c r="H50" s="32">
        <v>5900</v>
      </c>
      <c r="I50" s="8">
        <v>0</v>
      </c>
      <c r="J50" s="10">
        <v>2.4689083068542899</v>
      </c>
      <c r="K50" s="8">
        <v>14566.559010440311</v>
      </c>
      <c r="L50" s="16">
        <v>1</v>
      </c>
      <c r="M50" s="33">
        <v>0</v>
      </c>
      <c r="N50" s="8">
        <v>0</v>
      </c>
      <c r="O50" s="8">
        <v>0</v>
      </c>
    </row>
    <row r="51" spans="1:15" x14ac:dyDescent="0.25">
      <c r="A51" s="21">
        <v>885</v>
      </c>
      <c r="B51" s="29" t="s">
        <v>1</v>
      </c>
      <c r="C51" s="29" t="s">
        <v>57</v>
      </c>
      <c r="D51" s="29"/>
      <c r="E51" s="29" t="s">
        <v>100</v>
      </c>
      <c r="F51" s="30">
        <v>32142</v>
      </c>
      <c r="G51" s="32">
        <v>986</v>
      </c>
      <c r="H51" s="32">
        <v>986</v>
      </c>
      <c r="I51" s="8">
        <v>0</v>
      </c>
      <c r="J51" s="10">
        <v>2.4689083068542899</v>
      </c>
      <c r="K51" s="8">
        <v>2434.3435905583297</v>
      </c>
      <c r="L51" s="16">
        <v>1</v>
      </c>
      <c r="M51" s="33">
        <v>0</v>
      </c>
      <c r="N51" s="8">
        <v>0</v>
      </c>
      <c r="O51" s="8">
        <v>0</v>
      </c>
    </row>
    <row r="52" spans="1:15" x14ac:dyDescent="0.25">
      <c r="A52" s="21">
        <v>894</v>
      </c>
      <c r="B52" s="29" t="s">
        <v>1</v>
      </c>
      <c r="C52" s="29" t="s">
        <v>101</v>
      </c>
      <c r="D52" s="29"/>
      <c r="E52" s="29" t="s">
        <v>102</v>
      </c>
      <c r="F52" s="30">
        <v>33603</v>
      </c>
      <c r="G52" s="32">
        <v>2625</v>
      </c>
      <c r="H52" s="32">
        <v>2625</v>
      </c>
      <c r="I52" s="8">
        <v>0</v>
      </c>
      <c r="J52" s="10">
        <v>2.2498469493278179</v>
      </c>
      <c r="K52" s="8">
        <v>5905.8482419855218</v>
      </c>
      <c r="L52" s="16">
        <v>1</v>
      </c>
      <c r="M52" s="33">
        <v>0</v>
      </c>
      <c r="N52" s="8">
        <v>0</v>
      </c>
      <c r="O52" s="8">
        <v>0</v>
      </c>
    </row>
    <row r="53" spans="1:15" x14ac:dyDescent="0.25">
      <c r="A53" s="21">
        <v>899</v>
      </c>
      <c r="B53" s="29" t="s">
        <v>1</v>
      </c>
      <c r="C53" s="29" t="s">
        <v>57</v>
      </c>
      <c r="D53" s="29"/>
      <c r="E53" s="29" t="s">
        <v>103</v>
      </c>
      <c r="F53" s="30">
        <v>32142</v>
      </c>
      <c r="G53" s="32">
        <v>450</v>
      </c>
      <c r="H53" s="32">
        <v>450</v>
      </c>
      <c r="I53" s="8">
        <v>0</v>
      </c>
      <c r="J53" s="10">
        <v>2.4689083068542899</v>
      </c>
      <c r="K53" s="8">
        <v>1111.0087380844304</v>
      </c>
      <c r="L53" s="16">
        <v>1</v>
      </c>
      <c r="M53" s="33">
        <v>0</v>
      </c>
      <c r="N53" s="8">
        <v>0</v>
      </c>
      <c r="O53" s="8">
        <v>0</v>
      </c>
    </row>
    <row r="54" spans="1:15" x14ac:dyDescent="0.25">
      <c r="A54" s="21">
        <v>907</v>
      </c>
      <c r="B54" s="29" t="s">
        <v>1</v>
      </c>
      <c r="C54" s="29" t="s">
        <v>57</v>
      </c>
      <c r="D54" s="29"/>
      <c r="E54" s="29" t="s">
        <v>104</v>
      </c>
      <c r="F54" s="30">
        <v>32142</v>
      </c>
      <c r="G54" s="32">
        <v>2000</v>
      </c>
      <c r="H54" s="32">
        <v>2000</v>
      </c>
      <c r="I54" s="8">
        <v>0</v>
      </c>
      <c r="J54" s="10">
        <v>2.4689083068542899</v>
      </c>
      <c r="K54" s="8">
        <v>4937.81661370858</v>
      </c>
      <c r="L54" s="16">
        <v>1</v>
      </c>
      <c r="M54" s="33">
        <v>0</v>
      </c>
      <c r="N54" s="8">
        <v>0</v>
      </c>
      <c r="O54" s="8">
        <v>0</v>
      </c>
    </row>
    <row r="55" spans="1:15" x14ac:dyDescent="0.25">
      <c r="A55" s="21">
        <v>910</v>
      </c>
      <c r="B55" s="29" t="s">
        <v>1</v>
      </c>
      <c r="C55" s="29" t="s">
        <v>57</v>
      </c>
      <c r="D55" s="29"/>
      <c r="E55" s="29" t="s">
        <v>105</v>
      </c>
      <c r="F55" s="30">
        <v>32142</v>
      </c>
      <c r="G55" s="32">
        <v>8712</v>
      </c>
      <c r="H55" s="32">
        <v>8712</v>
      </c>
      <c r="I55" s="8">
        <v>0</v>
      </c>
      <c r="J55" s="10">
        <v>2.4689083068542899</v>
      </c>
      <c r="K55" s="8">
        <v>21509.129169314572</v>
      </c>
      <c r="L55" s="16">
        <v>1</v>
      </c>
      <c r="M55" s="33">
        <v>0</v>
      </c>
      <c r="N55" s="8">
        <v>0</v>
      </c>
      <c r="O55" s="8">
        <v>0</v>
      </c>
    </row>
    <row r="56" spans="1:15" x14ac:dyDescent="0.25">
      <c r="A56" s="21">
        <v>911</v>
      </c>
      <c r="B56" s="29" t="s">
        <v>1</v>
      </c>
      <c r="C56" s="29" t="s">
        <v>57</v>
      </c>
      <c r="D56" s="29"/>
      <c r="E56" s="29" t="s">
        <v>106</v>
      </c>
      <c r="F56" s="30">
        <v>32142</v>
      </c>
      <c r="G56" s="32">
        <v>1906</v>
      </c>
      <c r="H56" s="32">
        <v>1906</v>
      </c>
      <c r="I56" s="8">
        <v>0</v>
      </c>
      <c r="J56" s="10">
        <v>2.4689083068542899</v>
      </c>
      <c r="K56" s="8">
        <v>4705.7392328642763</v>
      </c>
      <c r="L56" s="16">
        <v>1</v>
      </c>
      <c r="M56" s="33">
        <v>0</v>
      </c>
      <c r="N56" s="8">
        <v>0</v>
      </c>
      <c r="O56" s="8">
        <v>0</v>
      </c>
    </row>
    <row r="57" spans="1:15" x14ac:dyDescent="0.25">
      <c r="A57" s="21">
        <v>913</v>
      </c>
      <c r="B57" s="29" t="s">
        <v>1</v>
      </c>
      <c r="C57" s="29" t="s">
        <v>57</v>
      </c>
      <c r="D57" s="29"/>
      <c r="E57" s="29" t="s">
        <v>107</v>
      </c>
      <c r="F57" s="30">
        <v>32142</v>
      </c>
      <c r="G57" s="32">
        <v>1048.3</v>
      </c>
      <c r="H57" s="32">
        <v>1048.3</v>
      </c>
      <c r="I57" s="8">
        <v>0</v>
      </c>
      <c r="J57" s="10">
        <v>2.4689083068542899</v>
      </c>
      <c r="K57" s="8">
        <v>2588.1565780753522</v>
      </c>
      <c r="L57" s="16">
        <v>1</v>
      </c>
      <c r="M57" s="33">
        <v>0</v>
      </c>
      <c r="N57" s="8">
        <v>0</v>
      </c>
      <c r="O57" s="8">
        <v>0</v>
      </c>
    </row>
    <row r="58" spans="1:15" x14ac:dyDescent="0.25">
      <c r="A58" s="21">
        <v>919</v>
      </c>
      <c r="B58" s="29" t="s">
        <v>1</v>
      </c>
      <c r="C58" s="29" t="s">
        <v>101</v>
      </c>
      <c r="D58" s="29"/>
      <c r="E58" s="29" t="s">
        <v>108</v>
      </c>
      <c r="F58" s="30">
        <v>18628</v>
      </c>
      <c r="G58" s="32">
        <v>72500</v>
      </c>
      <c r="H58" s="32">
        <v>72500</v>
      </c>
      <c r="I58" s="8">
        <v>0</v>
      </c>
      <c r="J58" s="10">
        <v>21.329431372549021</v>
      </c>
      <c r="K58" s="8">
        <v>1546383.7745098041</v>
      </c>
      <c r="L58" s="16">
        <v>1</v>
      </c>
      <c r="M58" s="33">
        <v>0</v>
      </c>
      <c r="N58" s="8">
        <v>0</v>
      </c>
      <c r="O58" s="8">
        <v>0</v>
      </c>
    </row>
    <row r="59" spans="1:15" x14ac:dyDescent="0.25">
      <c r="A59" s="21">
        <v>923</v>
      </c>
      <c r="B59" s="29" t="s">
        <v>1</v>
      </c>
      <c r="C59" s="29" t="s">
        <v>101</v>
      </c>
      <c r="D59" s="29"/>
      <c r="E59" s="29" t="s">
        <v>109</v>
      </c>
      <c r="F59" s="30">
        <v>32142</v>
      </c>
      <c r="G59" s="32">
        <v>15488</v>
      </c>
      <c r="H59" s="32">
        <v>15229.910000000002</v>
      </c>
      <c r="I59" s="8">
        <v>258.08999999999833</v>
      </c>
      <c r="J59" s="10">
        <v>2.4689083068542899</v>
      </c>
      <c r="K59" s="8">
        <v>38238.451856559244</v>
      </c>
      <c r="L59" s="16">
        <v>0.98333613119834717</v>
      </c>
      <c r="M59" s="33">
        <v>0</v>
      </c>
      <c r="N59" s="8">
        <v>0</v>
      </c>
      <c r="O59" s="8">
        <v>0</v>
      </c>
    </row>
    <row r="60" spans="1:15" x14ac:dyDescent="0.25">
      <c r="A60" s="21">
        <v>924</v>
      </c>
      <c r="B60" s="29" t="s">
        <v>1</v>
      </c>
      <c r="C60" s="29" t="s">
        <v>101</v>
      </c>
      <c r="D60" s="29"/>
      <c r="E60" s="29" t="s">
        <v>110</v>
      </c>
      <c r="F60" s="30">
        <v>32142</v>
      </c>
      <c r="G60" s="32">
        <v>71632</v>
      </c>
      <c r="H60" s="32">
        <v>70438.180000000008</v>
      </c>
      <c r="I60" s="8">
        <v>1193.8199999999924</v>
      </c>
      <c r="J60" s="10">
        <v>2.4689083068542899</v>
      </c>
      <c r="K60" s="8">
        <v>176852.8398365865</v>
      </c>
      <c r="L60" s="16">
        <v>0.98333398481125767</v>
      </c>
      <c r="M60" s="33">
        <v>0</v>
      </c>
      <c r="N60" s="8">
        <v>0</v>
      </c>
      <c r="O60" s="8">
        <v>0</v>
      </c>
    </row>
    <row r="61" spans="1:15" x14ac:dyDescent="0.25">
      <c r="A61" s="21">
        <v>925</v>
      </c>
      <c r="B61" s="29" t="s">
        <v>1</v>
      </c>
      <c r="C61" s="29" t="s">
        <v>101</v>
      </c>
      <c r="D61" s="29"/>
      <c r="E61" s="29" t="s">
        <v>111</v>
      </c>
      <c r="F61" s="30">
        <v>32142</v>
      </c>
      <c r="G61" s="32">
        <v>3388</v>
      </c>
      <c r="H61" s="32">
        <v>3331.5800000000004</v>
      </c>
      <c r="I61" s="8">
        <v>56.419999999999618</v>
      </c>
      <c r="J61" s="10">
        <v>2.4689083068542899</v>
      </c>
      <c r="K61" s="8">
        <v>8364.6613436223342</v>
      </c>
      <c r="L61" s="16">
        <v>0.98334710743801668</v>
      </c>
      <c r="M61" s="33">
        <v>0</v>
      </c>
      <c r="N61" s="8">
        <v>0</v>
      </c>
      <c r="O61" s="8">
        <v>0</v>
      </c>
    </row>
    <row r="62" spans="1:15" x14ac:dyDescent="0.25">
      <c r="A62" s="21">
        <v>926</v>
      </c>
      <c r="B62" s="29" t="s">
        <v>1</v>
      </c>
      <c r="C62" s="29" t="s">
        <v>57</v>
      </c>
      <c r="D62" s="29"/>
      <c r="E62" s="29" t="s">
        <v>112</v>
      </c>
      <c r="F62" s="30">
        <v>32142</v>
      </c>
      <c r="G62" s="32">
        <v>4356</v>
      </c>
      <c r="H62" s="32">
        <v>4283.3999999999996</v>
      </c>
      <c r="I62" s="8">
        <v>72.600000000000364</v>
      </c>
      <c r="J62" s="10">
        <v>2.4689083068542899</v>
      </c>
      <c r="K62" s="8">
        <v>10754.564584657286</v>
      </c>
      <c r="L62" s="16">
        <v>0.98333333333333328</v>
      </c>
      <c r="M62" s="33">
        <v>0</v>
      </c>
      <c r="N62" s="8">
        <v>0</v>
      </c>
      <c r="O62" s="8">
        <v>0</v>
      </c>
    </row>
    <row r="63" spans="1:15" x14ac:dyDescent="0.25">
      <c r="A63" s="21">
        <v>930</v>
      </c>
      <c r="B63" s="29" t="s">
        <v>1</v>
      </c>
      <c r="C63" s="29" t="s">
        <v>101</v>
      </c>
      <c r="D63" s="29"/>
      <c r="E63" s="29" t="s">
        <v>113</v>
      </c>
      <c r="F63" s="30">
        <v>32142</v>
      </c>
      <c r="G63" s="32">
        <v>145200</v>
      </c>
      <c r="H63" s="32">
        <v>142780</v>
      </c>
      <c r="I63" s="8">
        <v>2420</v>
      </c>
      <c r="J63" s="10">
        <v>2.4689083068542899</v>
      </c>
      <c r="K63" s="8">
        <v>358485.48615524289</v>
      </c>
      <c r="L63" s="16">
        <v>0.98333333333333328</v>
      </c>
      <c r="M63" s="33">
        <v>0</v>
      </c>
      <c r="N63" s="8">
        <v>0</v>
      </c>
      <c r="O63" s="8">
        <v>0</v>
      </c>
    </row>
    <row r="64" spans="1:15" x14ac:dyDescent="0.25">
      <c r="A64" s="21">
        <v>931</v>
      </c>
      <c r="B64" s="29" t="s">
        <v>1</v>
      </c>
      <c r="C64" s="29" t="s">
        <v>101</v>
      </c>
      <c r="D64" s="29"/>
      <c r="E64" s="29" t="s">
        <v>114</v>
      </c>
      <c r="F64" s="30">
        <v>32142</v>
      </c>
      <c r="G64" s="32">
        <v>3872</v>
      </c>
      <c r="H64" s="32">
        <v>3807.5100000000007</v>
      </c>
      <c r="I64" s="8">
        <v>64.489999999999327</v>
      </c>
      <c r="J64" s="10">
        <v>2.4689083068542899</v>
      </c>
      <c r="K64" s="8">
        <v>9559.6129641398111</v>
      </c>
      <c r="L64" s="16">
        <v>0.98334452479338863</v>
      </c>
      <c r="M64" s="33">
        <v>0</v>
      </c>
      <c r="N64" s="8">
        <v>0</v>
      </c>
      <c r="O64" s="8">
        <v>0</v>
      </c>
    </row>
    <row r="65" spans="1:15" x14ac:dyDescent="0.25">
      <c r="A65" s="21">
        <v>933</v>
      </c>
      <c r="B65" s="29" t="s">
        <v>1</v>
      </c>
      <c r="C65" s="29" t="s">
        <v>101</v>
      </c>
      <c r="D65" s="29"/>
      <c r="E65" s="29" t="s">
        <v>115</v>
      </c>
      <c r="F65" s="30">
        <v>32142</v>
      </c>
      <c r="G65" s="32">
        <v>6776</v>
      </c>
      <c r="H65" s="32">
        <v>6663.11</v>
      </c>
      <c r="I65" s="8">
        <v>112.89000000000033</v>
      </c>
      <c r="J65" s="10">
        <v>2.4689083068542899</v>
      </c>
      <c r="K65" s="8">
        <v>16729.322687244668</v>
      </c>
      <c r="L65" s="16">
        <v>0.98333972845336481</v>
      </c>
      <c r="M65" s="33">
        <v>0</v>
      </c>
      <c r="N65" s="8">
        <v>0</v>
      </c>
      <c r="O65" s="8">
        <v>0</v>
      </c>
    </row>
    <row r="66" spans="1:15" x14ac:dyDescent="0.25">
      <c r="A66" s="21">
        <v>936</v>
      </c>
      <c r="B66" s="29" t="s">
        <v>1</v>
      </c>
      <c r="C66" s="29" t="s">
        <v>101</v>
      </c>
      <c r="D66" s="29"/>
      <c r="E66" s="29" t="s">
        <v>116</v>
      </c>
      <c r="F66" s="30">
        <v>32142</v>
      </c>
      <c r="G66" s="32">
        <v>11616</v>
      </c>
      <c r="H66" s="32">
        <v>11422.400000000003</v>
      </c>
      <c r="I66" s="8">
        <v>193.59999999999673</v>
      </c>
      <c r="J66" s="10">
        <v>2.4689083068542899</v>
      </c>
      <c r="K66" s="8">
        <v>28678.83889241943</v>
      </c>
      <c r="L66" s="16">
        <v>0.98333333333333361</v>
      </c>
      <c r="M66" s="33">
        <v>0</v>
      </c>
      <c r="N66" s="8">
        <v>0</v>
      </c>
      <c r="O66" s="8">
        <v>0</v>
      </c>
    </row>
    <row r="67" spans="1:15" x14ac:dyDescent="0.25">
      <c r="A67" s="21">
        <v>941</v>
      </c>
      <c r="B67" s="29" t="s">
        <v>1</v>
      </c>
      <c r="C67" s="29" t="s">
        <v>57</v>
      </c>
      <c r="D67" s="29"/>
      <c r="E67" s="29" t="s">
        <v>117</v>
      </c>
      <c r="F67" s="30">
        <v>32142</v>
      </c>
      <c r="G67" s="32">
        <v>335.88</v>
      </c>
      <c r="H67" s="32">
        <v>330.31999999999994</v>
      </c>
      <c r="I67" s="8">
        <v>5.5600000000000591</v>
      </c>
      <c r="J67" s="10">
        <v>2.4689083068542899</v>
      </c>
      <c r="K67" s="8">
        <v>829.25692210621889</v>
      </c>
      <c r="L67" s="16">
        <v>0.98344646897701538</v>
      </c>
      <c r="M67" s="33">
        <v>0</v>
      </c>
      <c r="N67" s="8">
        <v>0</v>
      </c>
      <c r="O67" s="8">
        <v>0</v>
      </c>
    </row>
    <row r="68" spans="1:15" x14ac:dyDescent="0.25">
      <c r="A68" s="21">
        <v>942</v>
      </c>
      <c r="B68" s="29" t="s">
        <v>1</v>
      </c>
      <c r="C68" s="29" t="s">
        <v>57</v>
      </c>
      <c r="D68" s="29"/>
      <c r="E68" s="29" t="s">
        <v>118</v>
      </c>
      <c r="F68" s="30">
        <v>32142</v>
      </c>
      <c r="G68" s="32">
        <v>335.88</v>
      </c>
      <c r="H68" s="32">
        <v>330.31999999999994</v>
      </c>
      <c r="I68" s="8">
        <v>5.5600000000000591</v>
      </c>
      <c r="J68" s="10">
        <v>2.4689083068542899</v>
      </c>
      <c r="K68" s="8">
        <v>829.25692210621889</v>
      </c>
      <c r="L68" s="16">
        <v>0.98344646897701538</v>
      </c>
      <c r="M68" s="33">
        <v>0</v>
      </c>
      <c r="N68" s="8">
        <v>0</v>
      </c>
      <c r="O68" s="8">
        <v>0</v>
      </c>
    </row>
    <row r="69" spans="1:15" x14ac:dyDescent="0.25">
      <c r="A69" s="21">
        <v>944</v>
      </c>
      <c r="B69" s="29" t="s">
        <v>1</v>
      </c>
      <c r="C69" s="29" t="s">
        <v>57</v>
      </c>
      <c r="D69" s="29"/>
      <c r="E69" s="29" t="s">
        <v>119</v>
      </c>
      <c r="F69" s="30">
        <v>32142</v>
      </c>
      <c r="G69" s="32">
        <v>1091</v>
      </c>
      <c r="H69" s="32">
        <v>1072.8499999999999</v>
      </c>
      <c r="I69" s="8">
        <v>18.150000000000091</v>
      </c>
      <c r="J69" s="10">
        <v>2.4689083068542899</v>
      </c>
      <c r="K69" s="8">
        <v>2693.57896277803</v>
      </c>
      <c r="L69" s="16">
        <v>0.98336388634280469</v>
      </c>
      <c r="M69" s="33">
        <v>0</v>
      </c>
      <c r="N69" s="8">
        <v>0</v>
      </c>
      <c r="O69" s="8">
        <v>0</v>
      </c>
    </row>
    <row r="70" spans="1:15" x14ac:dyDescent="0.25">
      <c r="A70" s="21">
        <v>946</v>
      </c>
      <c r="B70" s="29" t="s">
        <v>1</v>
      </c>
      <c r="C70" s="29" t="s">
        <v>57</v>
      </c>
      <c r="D70" s="29"/>
      <c r="E70" s="29" t="s">
        <v>120</v>
      </c>
      <c r="F70" s="30">
        <v>32142</v>
      </c>
      <c r="G70" s="32">
        <v>653.1</v>
      </c>
      <c r="H70" s="32">
        <v>642.31999999999994</v>
      </c>
      <c r="I70" s="8">
        <v>10.780000000000086</v>
      </c>
      <c r="J70" s="10">
        <v>2.4689083068542899</v>
      </c>
      <c r="K70" s="8">
        <v>1612.4440152065367</v>
      </c>
      <c r="L70" s="16">
        <v>0.98349410503751322</v>
      </c>
      <c r="M70" s="33">
        <v>0</v>
      </c>
      <c r="N70" s="8">
        <v>0</v>
      </c>
      <c r="O70" s="8">
        <v>0</v>
      </c>
    </row>
    <row r="71" spans="1:15" x14ac:dyDescent="0.25">
      <c r="A71" s="21">
        <v>948</v>
      </c>
      <c r="B71" s="29" t="s">
        <v>1</v>
      </c>
      <c r="C71" s="29" t="s">
        <v>57</v>
      </c>
      <c r="D71" s="29"/>
      <c r="E71" s="29" t="s">
        <v>121</v>
      </c>
      <c r="F71" s="30">
        <v>32142</v>
      </c>
      <c r="G71" s="32">
        <v>6500</v>
      </c>
      <c r="H71" s="32">
        <v>6391.7000000000007</v>
      </c>
      <c r="I71" s="8">
        <v>108.29999999999927</v>
      </c>
      <c r="J71" s="10">
        <v>2.4689083068542899</v>
      </c>
      <c r="K71" s="8">
        <v>16047.903994552884</v>
      </c>
      <c r="L71" s="16">
        <v>0.98333846153846161</v>
      </c>
      <c r="M71" s="33">
        <v>0</v>
      </c>
      <c r="N71" s="8">
        <v>0</v>
      </c>
      <c r="O71" s="8">
        <v>0</v>
      </c>
    </row>
    <row r="72" spans="1:15" x14ac:dyDescent="0.25">
      <c r="A72" s="21">
        <v>949</v>
      </c>
      <c r="B72" s="29" t="s">
        <v>1</v>
      </c>
      <c r="C72" s="29" t="s">
        <v>101</v>
      </c>
      <c r="D72" s="29"/>
      <c r="E72" s="29" t="s">
        <v>122</v>
      </c>
      <c r="F72" s="30">
        <v>32142</v>
      </c>
      <c r="G72" s="32">
        <v>9680</v>
      </c>
      <c r="H72" s="32">
        <v>9518.7100000000009</v>
      </c>
      <c r="I72" s="8">
        <v>161.28999999999905</v>
      </c>
      <c r="J72" s="10">
        <v>2.4689083068542899</v>
      </c>
      <c r="K72" s="8">
        <v>23899.032410349526</v>
      </c>
      <c r="L72" s="16">
        <v>0.98333780991735542</v>
      </c>
      <c r="M72" s="33">
        <v>0</v>
      </c>
      <c r="N72" s="8">
        <v>0</v>
      </c>
      <c r="O72" s="8">
        <v>0</v>
      </c>
    </row>
    <row r="73" spans="1:15" x14ac:dyDescent="0.25">
      <c r="A73" s="21">
        <v>952</v>
      </c>
      <c r="B73" s="29" t="s">
        <v>1</v>
      </c>
      <c r="C73" s="29" t="s">
        <v>57</v>
      </c>
      <c r="D73" s="29"/>
      <c r="E73" s="29" t="s">
        <v>123</v>
      </c>
      <c r="F73" s="30">
        <v>32142</v>
      </c>
      <c r="G73" s="32">
        <v>629.78</v>
      </c>
      <c r="H73" s="32">
        <v>619.31000000000006</v>
      </c>
      <c r="I73" s="8">
        <v>10.469999999999914</v>
      </c>
      <c r="J73" s="10">
        <v>2.4689083068542899</v>
      </c>
      <c r="K73" s="8">
        <v>1554.8690734906945</v>
      </c>
      <c r="L73" s="16">
        <v>0.98337514687668726</v>
      </c>
      <c r="M73" s="33">
        <v>0</v>
      </c>
      <c r="N73" s="8">
        <v>0</v>
      </c>
      <c r="O73" s="8">
        <v>0</v>
      </c>
    </row>
    <row r="74" spans="1:15" x14ac:dyDescent="0.25">
      <c r="A74" s="21">
        <v>953</v>
      </c>
      <c r="B74" s="29" t="s">
        <v>1</v>
      </c>
      <c r="C74" s="29" t="s">
        <v>101</v>
      </c>
      <c r="D74" s="29"/>
      <c r="E74" s="29" t="s">
        <v>124</v>
      </c>
      <c r="F74" s="30">
        <v>32142</v>
      </c>
      <c r="G74" s="32">
        <v>23232</v>
      </c>
      <c r="H74" s="32">
        <v>22844.800000000007</v>
      </c>
      <c r="I74" s="8">
        <v>387.19999999999345</v>
      </c>
      <c r="J74" s="10">
        <v>2.4689083068542899</v>
      </c>
      <c r="K74" s="8">
        <v>57357.677784838859</v>
      </c>
      <c r="L74" s="16">
        <v>0.98333333333333361</v>
      </c>
      <c r="M74" s="33">
        <v>0</v>
      </c>
      <c r="N74" s="8">
        <v>0</v>
      </c>
      <c r="O74" s="8">
        <v>0</v>
      </c>
    </row>
    <row r="75" spans="1:15" x14ac:dyDescent="0.25">
      <c r="A75" s="21">
        <v>954</v>
      </c>
      <c r="B75" s="29" t="s">
        <v>1</v>
      </c>
      <c r="C75" s="29" t="s">
        <v>57</v>
      </c>
      <c r="D75" s="29"/>
      <c r="E75" s="29" t="s">
        <v>125</v>
      </c>
      <c r="F75" s="30">
        <v>32142</v>
      </c>
      <c r="G75" s="32">
        <v>1091</v>
      </c>
      <c r="H75" s="32">
        <v>1072.8499999999999</v>
      </c>
      <c r="I75" s="8">
        <v>18.150000000000091</v>
      </c>
      <c r="J75" s="10">
        <v>2.4689083068542899</v>
      </c>
      <c r="K75" s="8">
        <v>2693.57896277803</v>
      </c>
      <c r="L75" s="16">
        <v>0.98336388634280469</v>
      </c>
      <c r="M75" s="33">
        <v>0</v>
      </c>
      <c r="N75" s="8">
        <v>0</v>
      </c>
      <c r="O75" s="8">
        <v>0</v>
      </c>
    </row>
    <row r="76" spans="1:15" x14ac:dyDescent="0.25">
      <c r="A76" s="21">
        <v>956</v>
      </c>
      <c r="B76" s="29" t="s">
        <v>1</v>
      </c>
      <c r="C76" s="29" t="s">
        <v>101</v>
      </c>
      <c r="D76" s="29"/>
      <c r="E76" s="29" t="s">
        <v>126</v>
      </c>
      <c r="F76" s="30">
        <v>32142</v>
      </c>
      <c r="G76" s="32">
        <v>40656</v>
      </c>
      <c r="H76" s="32">
        <v>39978.399999999987</v>
      </c>
      <c r="I76" s="8">
        <v>677.6000000000131</v>
      </c>
      <c r="J76" s="10">
        <v>2.4689083068542899</v>
      </c>
      <c r="K76" s="8">
        <v>100375.93612346801</v>
      </c>
      <c r="L76" s="16">
        <v>0.98333333333333306</v>
      </c>
      <c r="M76" s="33">
        <v>0</v>
      </c>
      <c r="N76" s="8">
        <v>0</v>
      </c>
      <c r="O76" s="8">
        <v>0</v>
      </c>
    </row>
    <row r="77" spans="1:15" x14ac:dyDescent="0.25">
      <c r="A77" s="21">
        <v>957</v>
      </c>
      <c r="B77" s="29" t="s">
        <v>1</v>
      </c>
      <c r="C77" s="29" t="s">
        <v>57</v>
      </c>
      <c r="D77" s="29"/>
      <c r="E77" s="29" t="s">
        <v>127</v>
      </c>
      <c r="F77" s="30">
        <v>32142</v>
      </c>
      <c r="G77" s="32">
        <v>2615</v>
      </c>
      <c r="H77" s="32">
        <v>2571.4500000000003</v>
      </c>
      <c r="I77" s="8">
        <v>43.549999999999727</v>
      </c>
      <c r="J77" s="10">
        <v>2.4689083068542899</v>
      </c>
      <c r="K77" s="8">
        <v>6456.1952224239676</v>
      </c>
      <c r="L77" s="16">
        <v>0.98334608030592741</v>
      </c>
      <c r="M77" s="33">
        <v>0</v>
      </c>
      <c r="N77" s="8">
        <v>0</v>
      </c>
      <c r="O77" s="8">
        <v>0</v>
      </c>
    </row>
    <row r="78" spans="1:15" x14ac:dyDescent="0.25">
      <c r="A78" s="21">
        <v>959</v>
      </c>
      <c r="B78" s="29" t="s">
        <v>1</v>
      </c>
      <c r="C78" s="29" t="s">
        <v>57</v>
      </c>
      <c r="D78" s="29"/>
      <c r="E78" s="29" t="s">
        <v>128</v>
      </c>
      <c r="F78" s="30">
        <v>32142</v>
      </c>
      <c r="G78" s="32">
        <v>3800</v>
      </c>
      <c r="H78" s="32">
        <v>3736.7000000000003</v>
      </c>
      <c r="I78" s="8">
        <v>63.299999999999727</v>
      </c>
      <c r="J78" s="10">
        <v>2.4689083068542899</v>
      </c>
      <c r="K78" s="8">
        <v>9381.8515660463017</v>
      </c>
      <c r="L78" s="16">
        <v>0.98334210526315802</v>
      </c>
      <c r="M78" s="33">
        <v>0</v>
      </c>
      <c r="N78" s="8">
        <v>0</v>
      </c>
      <c r="O78" s="8">
        <v>0</v>
      </c>
    </row>
    <row r="79" spans="1:15" x14ac:dyDescent="0.25">
      <c r="A79" s="21">
        <v>961</v>
      </c>
      <c r="B79" s="29" t="s">
        <v>1</v>
      </c>
      <c r="C79" s="29" t="s">
        <v>101</v>
      </c>
      <c r="D79" s="29"/>
      <c r="E79" s="29" t="s">
        <v>129</v>
      </c>
      <c r="F79" s="30">
        <v>32142</v>
      </c>
      <c r="G79" s="32">
        <v>213750</v>
      </c>
      <c r="H79" s="32">
        <v>140125</v>
      </c>
      <c r="I79" s="8">
        <v>73625</v>
      </c>
      <c r="J79" s="10">
        <v>2.4689083068542899</v>
      </c>
      <c r="K79" s="8">
        <v>527729.1505901044</v>
      </c>
      <c r="L79" s="16">
        <v>0.65555555555555556</v>
      </c>
      <c r="M79" s="33">
        <v>0</v>
      </c>
      <c r="N79" s="8">
        <v>0</v>
      </c>
      <c r="O79" s="8">
        <v>0</v>
      </c>
    </row>
    <row r="80" spans="1:15" x14ac:dyDescent="0.25">
      <c r="A80" s="21">
        <v>963</v>
      </c>
      <c r="B80" s="29" t="s">
        <v>1</v>
      </c>
      <c r="C80" s="29" t="s">
        <v>101</v>
      </c>
      <c r="D80" s="29"/>
      <c r="E80" s="29" t="s">
        <v>88</v>
      </c>
      <c r="F80" s="30">
        <v>32142</v>
      </c>
      <c r="G80" s="32">
        <v>157000</v>
      </c>
      <c r="H80" s="32">
        <v>102922.28999999998</v>
      </c>
      <c r="I80" s="8">
        <v>54077.710000000021</v>
      </c>
      <c r="J80" s="10">
        <v>2.4689083068542899</v>
      </c>
      <c r="K80" s="8">
        <v>387618.60417612351</v>
      </c>
      <c r="L80" s="16">
        <v>0.65555598726114639</v>
      </c>
      <c r="M80" s="33">
        <v>0.03</v>
      </c>
      <c r="N80" s="8">
        <v>4710</v>
      </c>
      <c r="O80" s="8">
        <v>11628.558125283706</v>
      </c>
    </row>
    <row r="81" spans="1:15" x14ac:dyDescent="0.25">
      <c r="A81" s="21">
        <v>965</v>
      </c>
      <c r="B81" s="29" t="s">
        <v>1</v>
      </c>
      <c r="C81" s="29" t="s">
        <v>101</v>
      </c>
      <c r="D81" s="29"/>
      <c r="E81" s="29" t="s">
        <v>130</v>
      </c>
      <c r="F81" s="30">
        <v>32142</v>
      </c>
      <c r="G81" s="32">
        <v>646000</v>
      </c>
      <c r="H81" s="32">
        <v>423488.93</v>
      </c>
      <c r="I81" s="8">
        <v>222511.07</v>
      </c>
      <c r="J81" s="10">
        <v>2.4689083068542899</v>
      </c>
      <c r="K81" s="8">
        <v>1594914.7662278712</v>
      </c>
      <c r="L81" s="16">
        <v>0.65555561919504646</v>
      </c>
      <c r="M81" s="33">
        <v>0</v>
      </c>
      <c r="N81" s="8">
        <v>0</v>
      </c>
      <c r="O81" s="8">
        <v>0</v>
      </c>
    </row>
    <row r="82" spans="1:15" x14ac:dyDescent="0.25">
      <c r="A82" s="21">
        <v>967</v>
      </c>
      <c r="B82" s="29" t="s">
        <v>1</v>
      </c>
      <c r="C82" s="29" t="s">
        <v>101</v>
      </c>
      <c r="D82" s="29"/>
      <c r="E82" s="29" t="s">
        <v>131</v>
      </c>
      <c r="F82" s="30">
        <v>31777</v>
      </c>
      <c r="G82" s="32">
        <v>490901</v>
      </c>
      <c r="H82" s="32">
        <v>332721.79999999987</v>
      </c>
      <c r="I82" s="8">
        <v>158179.20000000013</v>
      </c>
      <c r="J82" s="10">
        <v>2.5327147846332947</v>
      </c>
      <c r="K82" s="8">
        <v>1243312.2204912689</v>
      </c>
      <c r="L82" s="16">
        <v>0.67777780041189539</v>
      </c>
      <c r="M82" s="33">
        <v>0</v>
      </c>
      <c r="N82" s="8">
        <v>0</v>
      </c>
      <c r="O82" s="8">
        <v>0</v>
      </c>
    </row>
    <row r="83" spans="1:15" x14ac:dyDescent="0.25">
      <c r="A83" s="21">
        <v>968</v>
      </c>
      <c r="B83" s="29" t="s">
        <v>1</v>
      </c>
      <c r="C83" s="29" t="s">
        <v>101</v>
      </c>
      <c r="D83" s="29"/>
      <c r="E83" s="29" t="s">
        <v>132</v>
      </c>
      <c r="F83" s="30">
        <v>31777</v>
      </c>
      <c r="G83" s="32">
        <v>851611</v>
      </c>
      <c r="H83" s="32">
        <v>577203.08999999985</v>
      </c>
      <c r="I83" s="8">
        <v>274407.91000000015</v>
      </c>
      <c r="J83" s="10">
        <v>2.5327147846332947</v>
      </c>
      <c r="K83" s="8">
        <v>2156887.7704563448</v>
      </c>
      <c r="L83" s="16">
        <v>0.6777778704126648</v>
      </c>
      <c r="M83" s="33">
        <v>0</v>
      </c>
      <c r="N83" s="8">
        <v>0</v>
      </c>
      <c r="O83" s="8">
        <v>0</v>
      </c>
    </row>
    <row r="84" spans="1:15" x14ac:dyDescent="0.25">
      <c r="A84" s="21">
        <v>969</v>
      </c>
      <c r="B84" s="29" t="s">
        <v>1</v>
      </c>
      <c r="C84" s="29" t="s">
        <v>101</v>
      </c>
      <c r="D84" s="29"/>
      <c r="E84" s="29" t="s">
        <v>133</v>
      </c>
      <c r="F84" s="30">
        <v>31777</v>
      </c>
      <c r="G84" s="32">
        <v>461056</v>
      </c>
      <c r="H84" s="32">
        <v>312493.59000000003</v>
      </c>
      <c r="I84" s="8">
        <v>148562.40999999997</v>
      </c>
      <c r="J84" s="10">
        <v>2.5327147846332947</v>
      </c>
      <c r="K84" s="8">
        <v>1167723.3477438884</v>
      </c>
      <c r="L84" s="16">
        <v>0.67777794888256526</v>
      </c>
      <c r="M84" s="33">
        <v>0</v>
      </c>
      <c r="N84" s="8">
        <v>0</v>
      </c>
      <c r="O84" s="8">
        <v>0</v>
      </c>
    </row>
    <row r="85" spans="1:15" x14ac:dyDescent="0.25">
      <c r="A85" s="21">
        <v>970</v>
      </c>
      <c r="B85" s="29" t="s">
        <v>1</v>
      </c>
      <c r="C85" s="29" t="s">
        <v>101</v>
      </c>
      <c r="D85" s="29"/>
      <c r="E85" s="29" t="s">
        <v>134</v>
      </c>
      <c r="F85" s="30">
        <v>31777</v>
      </c>
      <c r="G85" s="32">
        <v>343674</v>
      </c>
      <c r="H85" s="32">
        <v>232934.60000000003</v>
      </c>
      <c r="I85" s="8">
        <v>110739.39999999997</v>
      </c>
      <c r="J85" s="10">
        <v>2.5327147846332947</v>
      </c>
      <c r="K85" s="8">
        <v>870428.22089406289</v>
      </c>
      <c r="L85" s="16">
        <v>0.67777777777777792</v>
      </c>
      <c r="M85" s="33">
        <v>0</v>
      </c>
      <c r="N85" s="8">
        <v>0</v>
      </c>
      <c r="O85" s="8">
        <v>0</v>
      </c>
    </row>
    <row r="86" spans="1:15" x14ac:dyDescent="0.25">
      <c r="A86" s="21">
        <v>974</v>
      </c>
      <c r="B86" s="29" t="s">
        <v>1</v>
      </c>
      <c r="C86" s="29" t="s">
        <v>101</v>
      </c>
      <c r="D86" s="29"/>
      <c r="E86" s="29" t="s">
        <v>135</v>
      </c>
      <c r="F86" s="30">
        <v>32142</v>
      </c>
      <c r="G86" s="32">
        <v>24250.5</v>
      </c>
      <c r="H86" s="32">
        <v>15897.55</v>
      </c>
      <c r="I86" s="8">
        <v>8352.9500000000007</v>
      </c>
      <c r="J86" s="10">
        <v>2.4689083068542899</v>
      </c>
      <c r="K86" s="8">
        <v>59872.260895369953</v>
      </c>
      <c r="L86" s="16">
        <v>0.65555555555555556</v>
      </c>
      <c r="M86" s="33">
        <v>0</v>
      </c>
      <c r="N86" s="8">
        <v>0</v>
      </c>
      <c r="O86" s="8">
        <v>0</v>
      </c>
    </row>
    <row r="87" spans="1:15" x14ac:dyDescent="0.25">
      <c r="A87" s="21">
        <v>975</v>
      </c>
      <c r="B87" s="29" t="s">
        <v>1</v>
      </c>
      <c r="C87" s="29" t="s">
        <v>101</v>
      </c>
      <c r="D87" s="29"/>
      <c r="E87" s="29" t="s">
        <v>136</v>
      </c>
      <c r="F87" s="30">
        <v>32142</v>
      </c>
      <c r="G87" s="32">
        <v>118750</v>
      </c>
      <c r="H87" s="32">
        <v>77847.289999999979</v>
      </c>
      <c r="I87" s="8">
        <v>40902.710000000021</v>
      </c>
      <c r="J87" s="10">
        <v>2.4689083068542899</v>
      </c>
      <c r="K87" s="8">
        <v>293182.86143894691</v>
      </c>
      <c r="L87" s="16">
        <v>0.6555561263157893</v>
      </c>
      <c r="M87" s="33">
        <v>0</v>
      </c>
      <c r="N87" s="8">
        <v>0</v>
      </c>
      <c r="O87" s="8">
        <v>0</v>
      </c>
    </row>
    <row r="88" spans="1:15" x14ac:dyDescent="0.25">
      <c r="A88" s="21">
        <v>978</v>
      </c>
      <c r="B88" s="29" t="s">
        <v>1</v>
      </c>
      <c r="C88" s="29" t="s">
        <v>101</v>
      </c>
      <c r="D88" s="29"/>
      <c r="E88" s="29" t="s">
        <v>137</v>
      </c>
      <c r="F88" s="30">
        <v>32142</v>
      </c>
      <c r="G88" s="32">
        <v>169000</v>
      </c>
      <c r="H88" s="32">
        <v>110788.93</v>
      </c>
      <c r="I88" s="8">
        <v>58211.070000000007</v>
      </c>
      <c r="J88" s="10">
        <v>2.4689083068542899</v>
      </c>
      <c r="K88" s="8">
        <v>417245.50385837501</v>
      </c>
      <c r="L88" s="16">
        <v>0.655555798816568</v>
      </c>
      <c r="M88" s="33">
        <v>0</v>
      </c>
      <c r="N88" s="8">
        <v>0</v>
      </c>
      <c r="O88" s="8">
        <v>0</v>
      </c>
    </row>
    <row r="89" spans="1:15" x14ac:dyDescent="0.25">
      <c r="A89" s="21">
        <v>979</v>
      </c>
      <c r="B89" s="29" t="s">
        <v>1</v>
      </c>
      <c r="C89" s="29" t="s">
        <v>101</v>
      </c>
      <c r="D89" s="29"/>
      <c r="E89" s="29" t="s">
        <v>138</v>
      </c>
      <c r="F89" s="30">
        <v>32142</v>
      </c>
      <c r="G89" s="32">
        <v>454000</v>
      </c>
      <c r="H89" s="32">
        <v>297622.2900000001</v>
      </c>
      <c r="I89" s="8">
        <v>156377.7099999999</v>
      </c>
      <c r="J89" s="10">
        <v>2.4689083068542899</v>
      </c>
      <c r="K89" s="8">
        <v>1120884.3713118476</v>
      </c>
      <c r="L89" s="16">
        <v>0.65555570484581516</v>
      </c>
      <c r="M89" s="33">
        <v>0</v>
      </c>
      <c r="N89" s="8">
        <v>0</v>
      </c>
      <c r="O89" s="8">
        <v>0</v>
      </c>
    </row>
    <row r="90" spans="1:15" x14ac:dyDescent="0.25">
      <c r="A90" s="21">
        <v>980</v>
      </c>
      <c r="B90" s="29" t="s">
        <v>1</v>
      </c>
      <c r="C90" s="29" t="s">
        <v>101</v>
      </c>
      <c r="D90" s="29"/>
      <c r="E90" s="29" t="s">
        <v>139</v>
      </c>
      <c r="F90" s="30">
        <v>32142</v>
      </c>
      <c r="G90" s="32">
        <v>16167</v>
      </c>
      <c r="H90" s="32">
        <v>10598.410000000002</v>
      </c>
      <c r="I90" s="8">
        <v>5568.5899999999983</v>
      </c>
      <c r="J90" s="10">
        <v>2.4689083068542899</v>
      </c>
      <c r="K90" s="8">
        <v>39914.840596913302</v>
      </c>
      <c r="L90" s="16">
        <v>0.65555823591266171</v>
      </c>
      <c r="M90" s="33">
        <v>0</v>
      </c>
      <c r="N90" s="8">
        <v>0</v>
      </c>
      <c r="O90" s="8">
        <v>0</v>
      </c>
    </row>
    <row r="91" spans="1:15" x14ac:dyDescent="0.25">
      <c r="A91" s="21">
        <v>981</v>
      </c>
      <c r="B91" s="29" t="s">
        <v>1</v>
      </c>
      <c r="C91" s="29" t="s">
        <v>101</v>
      </c>
      <c r="D91" s="29"/>
      <c r="E91" s="29" t="s">
        <v>140</v>
      </c>
      <c r="F91" s="30">
        <v>32142</v>
      </c>
      <c r="G91" s="32">
        <v>174000</v>
      </c>
      <c r="H91" s="32">
        <v>114066.7</v>
      </c>
      <c r="I91" s="8">
        <v>59933.3</v>
      </c>
      <c r="J91" s="10">
        <v>2.4689083068542899</v>
      </c>
      <c r="K91" s="8">
        <v>429590.04539264645</v>
      </c>
      <c r="L91" s="16">
        <v>0.65555574712643672</v>
      </c>
      <c r="M91" s="33">
        <v>0</v>
      </c>
      <c r="N91" s="8">
        <v>0</v>
      </c>
      <c r="O91" s="8">
        <v>0</v>
      </c>
    </row>
    <row r="92" spans="1:15" x14ac:dyDescent="0.25">
      <c r="A92" s="21">
        <v>982</v>
      </c>
      <c r="B92" s="29" t="s">
        <v>1</v>
      </c>
      <c r="C92" s="29" t="s">
        <v>101</v>
      </c>
      <c r="D92" s="29"/>
      <c r="E92" s="29" t="s">
        <v>141</v>
      </c>
      <c r="F92" s="30">
        <v>32142</v>
      </c>
      <c r="G92" s="32">
        <v>41939.1</v>
      </c>
      <c r="H92" s="32">
        <v>27493.41</v>
      </c>
      <c r="I92" s="8">
        <v>14445.689999999999</v>
      </c>
      <c r="J92" s="10">
        <v>2.4689083068542899</v>
      </c>
      <c r="K92" s="8">
        <v>103543.79237199275</v>
      </c>
      <c r="L92" s="16">
        <v>0.65555555555555556</v>
      </c>
      <c r="M92" s="33">
        <v>0.03</v>
      </c>
      <c r="N92" s="8">
        <v>1258.173</v>
      </c>
      <c r="O92" s="8">
        <v>3106.3137711597824</v>
      </c>
    </row>
    <row r="93" spans="1:15" x14ac:dyDescent="0.25">
      <c r="A93" s="21">
        <v>983</v>
      </c>
      <c r="B93" s="29" t="s">
        <v>1</v>
      </c>
      <c r="C93" s="29" t="s">
        <v>101</v>
      </c>
      <c r="D93" s="29"/>
      <c r="E93" s="29" t="s">
        <v>142</v>
      </c>
      <c r="F93" s="30">
        <v>32142</v>
      </c>
      <c r="G93" s="32">
        <v>881672.1</v>
      </c>
      <c r="H93" s="32">
        <v>577985.09</v>
      </c>
      <c r="I93" s="8">
        <v>303687.01</v>
      </c>
      <c r="J93" s="10">
        <v>2.4689083068542899</v>
      </c>
      <c r="K93" s="8">
        <v>2176767.5716116661</v>
      </c>
      <c r="L93" s="16">
        <v>0.65555560848528605</v>
      </c>
      <c r="M93" s="33">
        <v>0</v>
      </c>
      <c r="N93" s="8">
        <v>0</v>
      </c>
      <c r="O93" s="8">
        <v>0</v>
      </c>
    </row>
    <row r="94" spans="1:15" x14ac:dyDescent="0.25">
      <c r="A94" s="21">
        <v>985</v>
      </c>
      <c r="B94" s="29" t="s">
        <v>1</v>
      </c>
      <c r="C94" s="29" t="s">
        <v>101</v>
      </c>
      <c r="D94" s="29"/>
      <c r="E94" s="29" t="s">
        <v>143</v>
      </c>
      <c r="F94" s="30">
        <v>32142</v>
      </c>
      <c r="G94" s="32">
        <v>638000</v>
      </c>
      <c r="H94" s="32">
        <v>418244.4800000001</v>
      </c>
      <c r="I94" s="8">
        <v>219755.5199999999</v>
      </c>
      <c r="J94" s="10">
        <v>2.4689083068542899</v>
      </c>
      <c r="K94" s="8">
        <v>1575163.4997730369</v>
      </c>
      <c r="L94" s="16">
        <v>0.65555561128526663</v>
      </c>
      <c r="M94" s="33">
        <v>0</v>
      </c>
      <c r="N94" s="8">
        <v>0</v>
      </c>
      <c r="O94" s="8">
        <v>0</v>
      </c>
    </row>
    <row r="95" spans="1:15" x14ac:dyDescent="0.25">
      <c r="A95" s="21">
        <v>986</v>
      </c>
      <c r="B95" s="29" t="s">
        <v>1</v>
      </c>
      <c r="C95" s="29" t="s">
        <v>101</v>
      </c>
      <c r="D95" s="29"/>
      <c r="E95" s="29" t="s">
        <v>144</v>
      </c>
      <c r="F95" s="30">
        <v>32142</v>
      </c>
      <c r="G95" s="32">
        <v>638000</v>
      </c>
      <c r="H95" s="32">
        <v>418244.4800000001</v>
      </c>
      <c r="I95" s="8">
        <v>219755.5199999999</v>
      </c>
      <c r="J95" s="10">
        <v>2.4689083068542899</v>
      </c>
      <c r="K95" s="8">
        <v>1575163.4997730369</v>
      </c>
      <c r="L95" s="16">
        <v>0.65555561128526663</v>
      </c>
      <c r="M95" s="33">
        <v>0</v>
      </c>
      <c r="N95" s="8">
        <v>0</v>
      </c>
      <c r="O95" s="8">
        <v>0</v>
      </c>
    </row>
    <row r="96" spans="1:15" x14ac:dyDescent="0.25">
      <c r="A96" s="21">
        <v>990</v>
      </c>
      <c r="B96" s="29" t="s">
        <v>1</v>
      </c>
      <c r="C96" s="29" t="s">
        <v>101</v>
      </c>
      <c r="D96" s="29"/>
      <c r="E96" s="29" t="s">
        <v>81</v>
      </c>
      <c r="F96" s="30">
        <v>32142</v>
      </c>
      <c r="G96" s="32">
        <v>157000</v>
      </c>
      <c r="H96" s="32">
        <v>102922.28999999998</v>
      </c>
      <c r="I96" s="8">
        <v>54077.710000000021</v>
      </c>
      <c r="J96" s="10">
        <v>2.4689083068542899</v>
      </c>
      <c r="K96" s="8">
        <v>387618.60417612351</v>
      </c>
      <c r="L96" s="16">
        <v>0.65555598726114639</v>
      </c>
      <c r="M96" s="33">
        <v>0</v>
      </c>
      <c r="N96" s="8">
        <v>0</v>
      </c>
      <c r="O96" s="8">
        <v>0</v>
      </c>
    </row>
    <row r="97" spans="1:15" x14ac:dyDescent="0.25">
      <c r="A97" s="21">
        <v>991</v>
      </c>
      <c r="B97" s="29" t="s">
        <v>1</v>
      </c>
      <c r="C97" s="29" t="s">
        <v>101</v>
      </c>
      <c r="D97" s="29"/>
      <c r="E97" s="29" t="s">
        <v>83</v>
      </c>
      <c r="F97" s="30">
        <v>32142</v>
      </c>
      <c r="G97" s="32">
        <v>157000</v>
      </c>
      <c r="H97" s="32">
        <v>102922.28999999998</v>
      </c>
      <c r="I97" s="8">
        <v>54077.710000000021</v>
      </c>
      <c r="J97" s="10">
        <v>2.4689083068542899</v>
      </c>
      <c r="K97" s="8">
        <v>387618.60417612351</v>
      </c>
      <c r="L97" s="16">
        <v>0.65555598726114639</v>
      </c>
      <c r="M97" s="33">
        <v>0</v>
      </c>
      <c r="N97" s="8">
        <v>0</v>
      </c>
      <c r="O97" s="8">
        <v>0</v>
      </c>
    </row>
    <row r="98" spans="1:15" x14ac:dyDescent="0.25">
      <c r="A98" s="21">
        <v>994</v>
      </c>
      <c r="B98" s="29" t="s">
        <v>1</v>
      </c>
      <c r="C98" s="29" t="s">
        <v>101</v>
      </c>
      <c r="D98" s="29"/>
      <c r="E98" s="29" t="s">
        <v>145</v>
      </c>
      <c r="F98" s="30">
        <v>31777</v>
      </c>
      <c r="G98" s="32">
        <v>455421</v>
      </c>
      <c r="H98" s="32">
        <v>308674.2699999999</v>
      </c>
      <c r="I98" s="8">
        <v>146746.7300000001</v>
      </c>
      <c r="J98" s="10">
        <v>2.5327147846332947</v>
      </c>
      <c r="K98" s="8">
        <v>1153451.4999324798</v>
      </c>
      <c r="L98" s="16">
        <v>0.67777785828936277</v>
      </c>
      <c r="M98" s="33">
        <v>0</v>
      </c>
      <c r="N98" s="8">
        <v>0</v>
      </c>
      <c r="O98" s="8">
        <v>0</v>
      </c>
    </row>
    <row r="99" spans="1:15" x14ac:dyDescent="0.25">
      <c r="A99" s="21">
        <v>997</v>
      </c>
      <c r="B99" s="29" t="s">
        <v>1</v>
      </c>
      <c r="C99" s="29" t="s">
        <v>101</v>
      </c>
      <c r="D99" s="29"/>
      <c r="E99" s="29" t="s">
        <v>146</v>
      </c>
      <c r="F99" s="30">
        <v>31777</v>
      </c>
      <c r="G99" s="32">
        <v>1133125</v>
      </c>
      <c r="H99" s="32">
        <v>768006.99000000022</v>
      </c>
      <c r="I99" s="8">
        <v>365118.00999999978</v>
      </c>
      <c r="J99" s="10">
        <v>2.5327147846332947</v>
      </c>
      <c r="K99" s="8">
        <v>2869882.440337602</v>
      </c>
      <c r="L99" s="16">
        <v>0.6777778179812467</v>
      </c>
      <c r="M99" s="33">
        <v>0</v>
      </c>
      <c r="N99" s="8">
        <v>0</v>
      </c>
      <c r="O99" s="8">
        <v>0</v>
      </c>
    </row>
    <row r="100" spans="1:15" x14ac:dyDescent="0.25">
      <c r="A100" s="21">
        <v>1005</v>
      </c>
      <c r="B100" s="29" t="s">
        <v>1</v>
      </c>
      <c r="C100" s="29" t="s">
        <v>101</v>
      </c>
      <c r="D100" s="29"/>
      <c r="E100" s="29" t="s">
        <v>147</v>
      </c>
      <c r="F100" s="30">
        <v>31777</v>
      </c>
      <c r="G100" s="32">
        <v>19788</v>
      </c>
      <c r="H100" s="32">
        <v>13411.869999999999</v>
      </c>
      <c r="I100" s="8">
        <v>6376.130000000001</v>
      </c>
      <c r="J100" s="10">
        <v>2.5327147846332947</v>
      </c>
      <c r="K100" s="8">
        <v>50117.360158323638</v>
      </c>
      <c r="L100" s="16">
        <v>0.6777779462300384</v>
      </c>
      <c r="M100" s="33">
        <v>0</v>
      </c>
      <c r="N100" s="8">
        <v>0</v>
      </c>
      <c r="O100" s="8">
        <v>0</v>
      </c>
    </row>
    <row r="101" spans="1:15" x14ac:dyDescent="0.25">
      <c r="A101" s="21">
        <v>1006</v>
      </c>
      <c r="B101" s="29" t="s">
        <v>1</v>
      </c>
      <c r="C101" s="29" t="s">
        <v>101</v>
      </c>
      <c r="D101" s="29"/>
      <c r="E101" s="29" t="s">
        <v>148</v>
      </c>
      <c r="F101" s="30">
        <v>31777</v>
      </c>
      <c r="G101" s="32">
        <v>273617</v>
      </c>
      <c r="H101" s="32">
        <v>185451.55000000002</v>
      </c>
      <c r="I101" s="8">
        <v>88165.449999999983</v>
      </c>
      <c r="J101" s="10">
        <v>2.5327147846332947</v>
      </c>
      <c r="K101" s="8">
        <v>692993.82122700824</v>
      </c>
      <c r="L101" s="16">
        <v>0.67777787929843547</v>
      </c>
      <c r="M101" s="33">
        <v>0</v>
      </c>
      <c r="N101" s="8">
        <v>0</v>
      </c>
      <c r="O101" s="8">
        <v>0</v>
      </c>
    </row>
    <row r="102" spans="1:15" x14ac:dyDescent="0.25">
      <c r="A102" s="21">
        <v>1008</v>
      </c>
      <c r="B102" s="29" t="s">
        <v>1</v>
      </c>
      <c r="C102" s="29" t="s">
        <v>101</v>
      </c>
      <c r="D102" s="29"/>
      <c r="E102" s="29" t="s">
        <v>149</v>
      </c>
      <c r="F102" s="30">
        <v>31777</v>
      </c>
      <c r="G102" s="32">
        <v>546970</v>
      </c>
      <c r="H102" s="32">
        <v>370724.19000000012</v>
      </c>
      <c r="I102" s="8">
        <v>176245.80999999988</v>
      </c>
      <c r="J102" s="10">
        <v>2.5327147846332947</v>
      </c>
      <c r="K102" s="8">
        <v>1385319.0057508731</v>
      </c>
      <c r="L102" s="16">
        <v>0.67777792200669162</v>
      </c>
      <c r="M102" s="33">
        <v>0</v>
      </c>
      <c r="N102" s="8">
        <v>0</v>
      </c>
      <c r="O102" s="8">
        <v>0</v>
      </c>
    </row>
    <row r="103" spans="1:15" x14ac:dyDescent="0.25">
      <c r="A103" s="21">
        <v>1011</v>
      </c>
      <c r="B103" s="29" t="s">
        <v>150</v>
      </c>
      <c r="C103" s="29" t="s">
        <v>151</v>
      </c>
      <c r="D103" s="29" t="s">
        <v>152</v>
      </c>
      <c r="E103" s="29" t="s">
        <v>153</v>
      </c>
      <c r="F103" s="30">
        <v>27029</v>
      </c>
      <c r="G103" s="32">
        <v>2619</v>
      </c>
      <c r="H103" s="32">
        <v>2278.5300000000007</v>
      </c>
      <c r="I103" s="8">
        <v>340.46999999999935</v>
      </c>
      <c r="J103" s="10">
        <v>5.7403746701846963</v>
      </c>
      <c r="K103" s="8">
        <v>15034.041261213719</v>
      </c>
      <c r="L103" s="16">
        <v>0.87000000000000022</v>
      </c>
      <c r="M103" s="33">
        <v>0.2</v>
      </c>
      <c r="N103" s="8">
        <v>523.80000000000007</v>
      </c>
      <c r="O103" s="8">
        <v>3006.8082522427439</v>
      </c>
    </row>
    <row r="104" spans="1:15" x14ac:dyDescent="0.25">
      <c r="A104" s="21">
        <v>1012</v>
      </c>
      <c r="B104" s="29" t="s">
        <v>150</v>
      </c>
      <c r="C104" s="29" t="s">
        <v>151</v>
      </c>
      <c r="D104" s="29" t="s">
        <v>152</v>
      </c>
      <c r="E104" s="29" t="s">
        <v>154</v>
      </c>
      <c r="F104" s="30">
        <v>33238</v>
      </c>
      <c r="G104" s="32">
        <v>3466</v>
      </c>
      <c r="H104" s="32">
        <v>1836.9799999999998</v>
      </c>
      <c r="I104" s="8">
        <v>1629.0200000000002</v>
      </c>
      <c r="J104" s="10">
        <v>2.2988186813186813</v>
      </c>
      <c r="K104" s="8">
        <v>7967.7055494505494</v>
      </c>
      <c r="L104" s="16">
        <v>0.52999999999999992</v>
      </c>
      <c r="M104" s="33">
        <v>0.2</v>
      </c>
      <c r="N104" s="8">
        <v>693.2</v>
      </c>
      <c r="O104" s="8">
        <v>1593.54110989011</v>
      </c>
    </row>
    <row r="105" spans="1:15" x14ac:dyDescent="0.25">
      <c r="A105" s="21">
        <v>1014</v>
      </c>
      <c r="B105" s="29" t="s">
        <v>150</v>
      </c>
      <c r="C105" s="29" t="s">
        <v>151</v>
      </c>
      <c r="D105" s="29" t="s">
        <v>152</v>
      </c>
      <c r="E105" s="29" t="s">
        <v>155</v>
      </c>
      <c r="F105" s="30">
        <v>26298</v>
      </c>
      <c r="G105" s="32">
        <v>57325</v>
      </c>
      <c r="H105" s="32">
        <v>52165.75</v>
      </c>
      <c r="I105" s="8">
        <v>5159.25</v>
      </c>
      <c r="J105" s="10">
        <v>6.8804617330803293</v>
      </c>
      <c r="K105" s="8">
        <v>394422.46884882986</v>
      </c>
      <c r="L105" s="16">
        <v>0.91</v>
      </c>
      <c r="M105" s="33">
        <v>0.2</v>
      </c>
      <c r="N105" s="8">
        <v>11465</v>
      </c>
      <c r="O105" s="8">
        <v>78884.493769765977</v>
      </c>
    </row>
    <row r="106" spans="1:15" x14ac:dyDescent="0.25">
      <c r="A106" s="21">
        <v>1016</v>
      </c>
      <c r="B106" s="29" t="s">
        <v>150</v>
      </c>
      <c r="C106" s="29" t="s">
        <v>151</v>
      </c>
      <c r="D106" s="29" t="s">
        <v>152</v>
      </c>
      <c r="E106" s="29" t="s">
        <v>156</v>
      </c>
      <c r="F106" s="30">
        <v>26664</v>
      </c>
      <c r="G106" s="32">
        <v>21553</v>
      </c>
      <c r="H106" s="32">
        <v>19182.170000000006</v>
      </c>
      <c r="I106" s="8">
        <v>2370.8299999999945</v>
      </c>
      <c r="J106" s="10">
        <v>6.2053679406731321</v>
      </c>
      <c r="K106" s="8">
        <v>133744.29522532801</v>
      </c>
      <c r="L106" s="16">
        <v>0.89000000000000024</v>
      </c>
      <c r="M106" s="33">
        <v>0.2</v>
      </c>
      <c r="N106" s="8">
        <v>4310.6000000000004</v>
      </c>
      <c r="O106" s="8">
        <v>26748.859045065605</v>
      </c>
    </row>
    <row r="107" spans="1:15" x14ac:dyDescent="0.25">
      <c r="A107" s="21">
        <v>1024</v>
      </c>
      <c r="B107" s="29" t="s">
        <v>150</v>
      </c>
      <c r="C107" s="29" t="s">
        <v>151</v>
      </c>
      <c r="D107" s="29" t="s">
        <v>152</v>
      </c>
      <c r="E107" s="29" t="s">
        <v>157</v>
      </c>
      <c r="F107" s="30">
        <v>27394</v>
      </c>
      <c r="G107" s="32">
        <v>30982</v>
      </c>
      <c r="H107" s="32">
        <v>26334.699999999997</v>
      </c>
      <c r="I107" s="8">
        <v>4647.3000000000029</v>
      </c>
      <c r="J107" s="10">
        <v>5.3851534653465345</v>
      </c>
      <c r="K107" s="8">
        <v>166842.82466336634</v>
      </c>
      <c r="L107" s="16">
        <v>0.84999999999999987</v>
      </c>
      <c r="M107" s="33">
        <v>0.2</v>
      </c>
      <c r="N107" s="8">
        <v>6196.4000000000005</v>
      </c>
      <c r="O107" s="8">
        <v>33368.564932673267</v>
      </c>
    </row>
    <row r="108" spans="1:15" x14ac:dyDescent="0.25">
      <c r="A108" s="21">
        <v>1025</v>
      </c>
      <c r="B108" s="29" t="s">
        <v>150</v>
      </c>
      <c r="C108" s="29" t="s">
        <v>151</v>
      </c>
      <c r="D108" s="29" t="s">
        <v>152</v>
      </c>
      <c r="E108" s="29" t="s">
        <v>158</v>
      </c>
      <c r="F108" s="30">
        <v>25933</v>
      </c>
      <c r="G108" s="32">
        <v>269447</v>
      </c>
      <c r="H108" s="32">
        <v>250585.71000000002</v>
      </c>
      <c r="I108" s="8">
        <v>18861.289999999979</v>
      </c>
      <c r="J108" s="10">
        <v>7.876908037653874</v>
      </c>
      <c r="K108" s="8">
        <v>2122409.2400217233</v>
      </c>
      <c r="L108" s="16">
        <v>0.93</v>
      </c>
      <c r="M108" s="33">
        <v>0.2</v>
      </c>
      <c r="N108" s="8">
        <v>53889.4</v>
      </c>
      <c r="O108" s="8">
        <v>424481.84800434468</v>
      </c>
    </row>
    <row r="109" spans="1:15" x14ac:dyDescent="0.25">
      <c r="A109" s="21">
        <v>1027</v>
      </c>
      <c r="B109" s="29" t="s">
        <v>150</v>
      </c>
      <c r="C109" s="29" t="s">
        <v>151</v>
      </c>
      <c r="D109" s="29" t="s">
        <v>152</v>
      </c>
      <c r="E109" s="29" t="s">
        <v>159</v>
      </c>
      <c r="F109" s="30">
        <v>28125</v>
      </c>
      <c r="G109" s="32">
        <v>56899</v>
      </c>
      <c r="H109" s="32">
        <v>46088.19000000001</v>
      </c>
      <c r="I109" s="8">
        <v>10810.80999999999</v>
      </c>
      <c r="J109" s="10">
        <v>4.5306164098292383</v>
      </c>
      <c r="K109" s="8">
        <v>257787.54310287384</v>
      </c>
      <c r="L109" s="16">
        <v>0.81000000000000016</v>
      </c>
      <c r="M109" s="33">
        <v>0.2</v>
      </c>
      <c r="N109" s="8">
        <v>11379.800000000001</v>
      </c>
      <c r="O109" s="8">
        <v>51557.508620574772</v>
      </c>
    </row>
    <row r="110" spans="1:15" x14ac:dyDescent="0.25">
      <c r="A110" s="21">
        <v>1029</v>
      </c>
      <c r="B110" s="29" t="s">
        <v>150</v>
      </c>
      <c r="C110" s="29" t="s">
        <v>151</v>
      </c>
      <c r="D110" s="29" t="s">
        <v>152</v>
      </c>
      <c r="E110" s="29" t="s">
        <v>160</v>
      </c>
      <c r="F110" s="30">
        <v>29586</v>
      </c>
      <c r="G110" s="32">
        <v>145527</v>
      </c>
      <c r="H110" s="32">
        <v>106234.70999999998</v>
      </c>
      <c r="I110" s="8">
        <v>39292.290000000023</v>
      </c>
      <c r="J110" s="10">
        <v>3.3605220883534139</v>
      </c>
      <c r="K110" s="8">
        <v>489046.69795180729</v>
      </c>
      <c r="L110" s="16">
        <v>0.72999999999999987</v>
      </c>
      <c r="M110" s="33">
        <v>0.2</v>
      </c>
      <c r="N110" s="8">
        <v>29105.4</v>
      </c>
      <c r="O110" s="8">
        <v>97809.339590361458</v>
      </c>
    </row>
    <row r="111" spans="1:15" x14ac:dyDescent="0.25">
      <c r="A111" s="21">
        <v>1030</v>
      </c>
      <c r="B111" s="29" t="s">
        <v>150</v>
      </c>
      <c r="C111" s="29" t="s">
        <v>151</v>
      </c>
      <c r="D111" s="29" t="s">
        <v>152</v>
      </c>
      <c r="E111" s="29" t="s">
        <v>161</v>
      </c>
      <c r="F111" s="30">
        <v>29951</v>
      </c>
      <c r="G111" s="32">
        <v>463143</v>
      </c>
      <c r="H111" s="32">
        <v>328831.52999999997</v>
      </c>
      <c r="I111" s="8">
        <v>134311.47000000003</v>
      </c>
      <c r="J111" s="10">
        <v>3.0772305516265912</v>
      </c>
      <c r="K111" s="8">
        <v>1425197.7893719943</v>
      </c>
      <c r="L111" s="16">
        <v>0.71</v>
      </c>
      <c r="M111" s="33">
        <v>0.2</v>
      </c>
      <c r="N111" s="8">
        <v>92628.6</v>
      </c>
      <c r="O111" s="8">
        <v>285039.55787439889</v>
      </c>
    </row>
    <row r="112" spans="1:15" x14ac:dyDescent="0.25">
      <c r="A112" s="21">
        <v>1032</v>
      </c>
      <c r="B112" s="29" t="s">
        <v>150</v>
      </c>
      <c r="C112" s="29" t="s">
        <v>151</v>
      </c>
      <c r="D112" s="29" t="s">
        <v>152</v>
      </c>
      <c r="E112" s="29" t="s">
        <v>162</v>
      </c>
      <c r="F112" s="30">
        <v>22281</v>
      </c>
      <c r="G112" s="32">
        <v>46740</v>
      </c>
      <c r="H112" s="32">
        <v>46740</v>
      </c>
      <c r="I112" s="8">
        <v>0</v>
      </c>
      <c r="J112" s="10">
        <v>13.201468446601941</v>
      </c>
      <c r="K112" s="8">
        <v>617036.63519417471</v>
      </c>
      <c r="L112" s="16">
        <v>1</v>
      </c>
      <c r="M112" s="33">
        <v>0.2</v>
      </c>
      <c r="N112" s="8">
        <v>9348</v>
      </c>
      <c r="O112" s="8">
        <v>123407.32703883495</v>
      </c>
    </row>
    <row r="113" spans="1:15" x14ac:dyDescent="0.25">
      <c r="A113" s="21">
        <v>1034</v>
      </c>
      <c r="B113" s="29" t="s">
        <v>150</v>
      </c>
      <c r="C113" s="29" t="s">
        <v>151</v>
      </c>
      <c r="D113" s="29"/>
      <c r="E113" s="29" t="s">
        <v>163</v>
      </c>
      <c r="F113" s="30">
        <v>32508</v>
      </c>
      <c r="G113" s="32">
        <v>248007</v>
      </c>
      <c r="H113" s="32">
        <v>141363.99000000002</v>
      </c>
      <c r="I113" s="8">
        <v>106643.00999999998</v>
      </c>
      <c r="J113" s="10">
        <v>2.4071719406948442</v>
      </c>
      <c r="K113" s="8">
        <v>596995.49149590626</v>
      </c>
      <c r="L113" s="16">
        <v>0.57000000000000006</v>
      </c>
      <c r="M113" s="33">
        <v>0.2</v>
      </c>
      <c r="N113" s="8">
        <v>49601.4</v>
      </c>
      <c r="O113" s="8">
        <v>119399.09829918126</v>
      </c>
    </row>
    <row r="114" spans="1:15" x14ac:dyDescent="0.25">
      <c r="A114" s="21">
        <v>1035</v>
      </c>
      <c r="B114" s="29" t="s">
        <v>150</v>
      </c>
      <c r="C114" s="29" t="s">
        <v>151</v>
      </c>
      <c r="D114" s="29" t="s">
        <v>152</v>
      </c>
      <c r="E114" s="29" t="s">
        <v>164</v>
      </c>
      <c r="F114" s="30">
        <v>30681</v>
      </c>
      <c r="G114" s="32">
        <v>3900</v>
      </c>
      <c r="H114" s="32">
        <v>2613</v>
      </c>
      <c r="I114" s="8">
        <v>1287</v>
      </c>
      <c r="J114" s="10">
        <v>2.675359075258239</v>
      </c>
      <c r="K114" s="8">
        <v>10433.900393507132</v>
      </c>
      <c r="L114" s="16">
        <v>0.67</v>
      </c>
      <c r="M114" s="33">
        <v>0.2</v>
      </c>
      <c r="N114" s="8">
        <v>780</v>
      </c>
      <c r="O114" s="8">
        <v>2086.7800787014266</v>
      </c>
    </row>
    <row r="115" spans="1:15" x14ac:dyDescent="0.25">
      <c r="A115" s="21">
        <v>1036</v>
      </c>
      <c r="B115" s="29" t="s">
        <v>150</v>
      </c>
      <c r="C115" s="29" t="s">
        <v>151</v>
      </c>
      <c r="D115" s="29" t="s">
        <v>152</v>
      </c>
      <c r="E115" s="29" t="s">
        <v>165</v>
      </c>
      <c r="F115" s="30">
        <v>24107</v>
      </c>
      <c r="G115" s="32">
        <v>18523</v>
      </c>
      <c r="H115" s="32">
        <v>18522.999999999996</v>
      </c>
      <c r="I115" s="8">
        <v>0</v>
      </c>
      <c r="J115" s="10">
        <v>11.202893923789908</v>
      </c>
      <c r="K115" s="8">
        <v>207511.20415036046</v>
      </c>
      <c r="L115" s="16">
        <v>0.99999999999999978</v>
      </c>
      <c r="M115" s="33">
        <v>0.2</v>
      </c>
      <c r="N115" s="8">
        <v>3704.6000000000004</v>
      </c>
      <c r="O115" s="8">
        <v>41502.240830072093</v>
      </c>
    </row>
    <row r="116" spans="1:15" x14ac:dyDescent="0.25">
      <c r="A116" s="21">
        <v>1037</v>
      </c>
      <c r="B116" s="29" t="s">
        <v>150</v>
      </c>
      <c r="C116" s="29" t="s">
        <v>151</v>
      </c>
      <c r="D116" s="29" t="s">
        <v>152</v>
      </c>
      <c r="E116" s="29" t="s">
        <v>166</v>
      </c>
      <c r="F116" s="30">
        <v>24472</v>
      </c>
      <c r="G116" s="32">
        <v>78742</v>
      </c>
      <c r="H116" s="32">
        <v>78741.999999999985</v>
      </c>
      <c r="I116" s="8">
        <v>0</v>
      </c>
      <c r="J116" s="10">
        <v>10.675181550539746</v>
      </c>
      <c r="K116" s="8">
        <v>840585.14565260068</v>
      </c>
      <c r="L116" s="16">
        <v>0.99999999999999978</v>
      </c>
      <c r="M116" s="33">
        <v>0.2</v>
      </c>
      <c r="N116" s="8">
        <v>15748.400000000001</v>
      </c>
      <c r="O116" s="8">
        <v>168117.02913052015</v>
      </c>
    </row>
    <row r="117" spans="1:15" x14ac:dyDescent="0.25">
      <c r="A117" s="21">
        <v>1039</v>
      </c>
      <c r="B117" s="29" t="s">
        <v>150</v>
      </c>
      <c r="C117" s="29" t="s">
        <v>151</v>
      </c>
      <c r="D117" s="29" t="s">
        <v>152</v>
      </c>
      <c r="E117" s="29" t="s">
        <v>167</v>
      </c>
      <c r="F117" s="30">
        <v>23376</v>
      </c>
      <c r="G117" s="32">
        <v>35812</v>
      </c>
      <c r="H117" s="32">
        <v>35812</v>
      </c>
      <c r="I117" s="8">
        <v>0</v>
      </c>
      <c r="J117" s="10">
        <v>12.073263041065482</v>
      </c>
      <c r="K117" s="8">
        <v>432367.69602663704</v>
      </c>
      <c r="L117" s="16">
        <v>1</v>
      </c>
      <c r="M117" s="33">
        <v>0.2</v>
      </c>
      <c r="N117" s="8">
        <v>7162.4000000000005</v>
      </c>
      <c r="O117" s="8">
        <v>86473.539205327412</v>
      </c>
    </row>
    <row r="118" spans="1:15" x14ac:dyDescent="0.25">
      <c r="A118" s="21">
        <v>1041</v>
      </c>
      <c r="B118" s="29" t="s">
        <v>150</v>
      </c>
      <c r="C118" s="29" t="s">
        <v>151</v>
      </c>
      <c r="D118" s="29" t="s">
        <v>152</v>
      </c>
      <c r="E118" s="29" t="s">
        <v>168</v>
      </c>
      <c r="F118" s="30">
        <v>29220</v>
      </c>
      <c r="G118" s="32">
        <v>53863</v>
      </c>
      <c r="H118" s="32">
        <v>40397.250000000007</v>
      </c>
      <c r="I118" s="8">
        <v>13465.749999999993</v>
      </c>
      <c r="J118" s="10">
        <v>3.6223809523809525</v>
      </c>
      <c r="K118" s="8">
        <v>195112.30523809526</v>
      </c>
      <c r="L118" s="16">
        <v>0.75000000000000011</v>
      </c>
      <c r="M118" s="33">
        <v>0.2</v>
      </c>
      <c r="N118" s="8">
        <v>10772.6</v>
      </c>
      <c r="O118" s="8">
        <v>39022.46104761905</v>
      </c>
    </row>
    <row r="119" spans="1:15" x14ac:dyDescent="0.25">
      <c r="A119" s="21">
        <v>1043</v>
      </c>
      <c r="B119" s="29" t="s">
        <v>150</v>
      </c>
      <c r="C119" s="29" t="s">
        <v>151</v>
      </c>
      <c r="D119" s="29" t="s">
        <v>152</v>
      </c>
      <c r="E119" s="29" t="s">
        <v>169</v>
      </c>
      <c r="F119" s="30">
        <v>17898</v>
      </c>
      <c r="G119" s="32">
        <v>20466</v>
      </c>
      <c r="H119" s="32">
        <v>20466</v>
      </c>
      <c r="I119" s="8">
        <v>0</v>
      </c>
      <c r="J119" s="10">
        <v>23.596550976138829</v>
      </c>
      <c r="K119" s="8">
        <v>482927.01227765728</v>
      </c>
      <c r="L119" s="16">
        <v>1</v>
      </c>
      <c r="M119" s="33">
        <v>0.2</v>
      </c>
      <c r="N119" s="8">
        <v>4093.2000000000003</v>
      </c>
      <c r="O119" s="8">
        <v>96585.402455531468</v>
      </c>
    </row>
    <row r="120" spans="1:15" x14ac:dyDescent="0.25">
      <c r="A120" s="21">
        <v>1044</v>
      </c>
      <c r="B120" s="29" t="s">
        <v>150</v>
      </c>
      <c r="C120" s="29" t="s">
        <v>151</v>
      </c>
      <c r="D120" s="29" t="s">
        <v>152</v>
      </c>
      <c r="E120" s="29" t="s">
        <v>170</v>
      </c>
      <c r="F120" s="30">
        <v>28855</v>
      </c>
      <c r="G120" s="32">
        <v>59148</v>
      </c>
      <c r="H120" s="32">
        <v>45543.96</v>
      </c>
      <c r="I120" s="8">
        <v>13604.04</v>
      </c>
      <c r="J120" s="10">
        <v>3.9185914985590777</v>
      </c>
      <c r="K120" s="8">
        <v>231776.84995677232</v>
      </c>
      <c r="L120" s="16">
        <v>0.77</v>
      </c>
      <c r="M120" s="33">
        <v>0.2</v>
      </c>
      <c r="N120" s="8">
        <v>11829.6</v>
      </c>
      <c r="O120" s="8">
        <v>46355.36999135447</v>
      </c>
    </row>
    <row r="121" spans="1:15" x14ac:dyDescent="0.25">
      <c r="A121" s="21">
        <v>1045</v>
      </c>
      <c r="B121" s="29" t="s">
        <v>150</v>
      </c>
      <c r="C121" s="29" t="s">
        <v>151</v>
      </c>
      <c r="D121" s="29" t="s">
        <v>152</v>
      </c>
      <c r="E121" s="29" t="s">
        <v>171</v>
      </c>
      <c r="F121" s="30">
        <v>32873</v>
      </c>
      <c r="G121" s="32">
        <v>113787</v>
      </c>
      <c r="H121" s="32">
        <v>62582.849999999991</v>
      </c>
      <c r="I121" s="8">
        <v>51204.150000000009</v>
      </c>
      <c r="J121" s="10">
        <v>2.3570985915492959</v>
      </c>
      <c r="K121" s="8">
        <v>268207.17743661971</v>
      </c>
      <c r="L121" s="16">
        <v>0.54999999999999993</v>
      </c>
      <c r="M121" s="33">
        <v>0.2</v>
      </c>
      <c r="N121" s="8">
        <v>22757.4</v>
      </c>
      <c r="O121" s="8">
        <v>53641.435487323943</v>
      </c>
    </row>
    <row r="122" spans="1:15" x14ac:dyDescent="0.25">
      <c r="A122" s="21">
        <v>1046</v>
      </c>
      <c r="B122" s="29" t="s">
        <v>150</v>
      </c>
      <c r="C122" s="29" t="s">
        <v>151</v>
      </c>
      <c r="D122" s="29" t="s">
        <v>152</v>
      </c>
      <c r="E122" s="29" t="s">
        <v>171</v>
      </c>
      <c r="F122" s="30">
        <v>32873</v>
      </c>
      <c r="G122" s="32">
        <v>32877</v>
      </c>
      <c r="H122" s="32">
        <v>18082.350000000002</v>
      </c>
      <c r="I122" s="8">
        <v>14794.649999999998</v>
      </c>
      <c r="J122" s="10">
        <v>2.3570985915492959</v>
      </c>
      <c r="K122" s="8">
        <v>77494.330394366203</v>
      </c>
      <c r="L122" s="16">
        <v>0.55000000000000004</v>
      </c>
      <c r="M122" s="33">
        <v>0.2</v>
      </c>
      <c r="N122" s="8">
        <v>6575.4000000000005</v>
      </c>
      <c r="O122" s="8">
        <v>15498.866078873241</v>
      </c>
    </row>
    <row r="123" spans="1:15" x14ac:dyDescent="0.25">
      <c r="A123" s="21">
        <v>1047</v>
      </c>
      <c r="B123" s="29" t="s">
        <v>150</v>
      </c>
      <c r="C123" s="29" t="s">
        <v>151</v>
      </c>
      <c r="D123" s="29" t="s">
        <v>152</v>
      </c>
      <c r="E123" s="29" t="s">
        <v>172</v>
      </c>
      <c r="F123" s="30">
        <v>21915</v>
      </c>
      <c r="G123" s="32">
        <v>7110</v>
      </c>
      <c r="H123" s="32">
        <v>7110</v>
      </c>
      <c r="I123" s="8">
        <v>0</v>
      </c>
      <c r="J123" s="10">
        <v>13.648695106649937</v>
      </c>
      <c r="K123" s="8">
        <v>97042.222208281048</v>
      </c>
      <c r="L123" s="16">
        <v>1</v>
      </c>
      <c r="M123" s="33">
        <v>0.2</v>
      </c>
      <c r="N123" s="8">
        <v>1422</v>
      </c>
      <c r="O123" s="8">
        <v>19408.444441656211</v>
      </c>
    </row>
    <row r="124" spans="1:15" x14ac:dyDescent="0.25">
      <c r="A124" s="21">
        <v>1069</v>
      </c>
      <c r="B124" s="29" t="s">
        <v>1</v>
      </c>
      <c r="C124" s="29" t="s">
        <v>57</v>
      </c>
      <c r="D124" s="29"/>
      <c r="E124" s="29" t="s">
        <v>173</v>
      </c>
      <c r="F124" s="30">
        <v>33830</v>
      </c>
      <c r="G124" s="32">
        <v>375</v>
      </c>
      <c r="H124" s="32">
        <v>375</v>
      </c>
      <c r="I124" s="8">
        <v>0</v>
      </c>
      <c r="J124" s="10">
        <v>2.1821484453360083</v>
      </c>
      <c r="K124" s="8">
        <v>818.30566700100314</v>
      </c>
      <c r="L124" s="16">
        <v>1</v>
      </c>
      <c r="M124" s="33">
        <v>0</v>
      </c>
      <c r="N124" s="8">
        <v>0</v>
      </c>
      <c r="O124" s="8">
        <v>0</v>
      </c>
    </row>
    <row r="125" spans="1:15" x14ac:dyDescent="0.25">
      <c r="A125" s="21">
        <v>1107</v>
      </c>
      <c r="B125" s="29" t="s">
        <v>1</v>
      </c>
      <c r="C125" s="29" t="s">
        <v>57</v>
      </c>
      <c r="D125" s="29"/>
      <c r="E125" s="29" t="s">
        <v>174</v>
      </c>
      <c r="F125" s="30">
        <v>34068</v>
      </c>
      <c r="G125" s="32">
        <v>681.61</v>
      </c>
      <c r="H125" s="32">
        <v>681.61</v>
      </c>
      <c r="I125" s="8">
        <v>0</v>
      </c>
      <c r="J125" s="10">
        <v>2.0879097888675626</v>
      </c>
      <c r="K125" s="8">
        <v>1423.1401911900193</v>
      </c>
      <c r="L125" s="16">
        <v>1</v>
      </c>
      <c r="M125" s="33">
        <v>0</v>
      </c>
      <c r="N125" s="8">
        <v>0</v>
      </c>
      <c r="O125" s="8">
        <v>0</v>
      </c>
    </row>
    <row r="126" spans="1:15" x14ac:dyDescent="0.25">
      <c r="A126" s="21">
        <v>1113</v>
      </c>
      <c r="B126" s="29" t="s">
        <v>1</v>
      </c>
      <c r="C126" s="29" t="s">
        <v>57</v>
      </c>
      <c r="D126" s="29"/>
      <c r="E126" s="29" t="s">
        <v>175</v>
      </c>
      <c r="F126" s="30">
        <v>34068</v>
      </c>
      <c r="G126" s="32">
        <v>309.5</v>
      </c>
      <c r="H126" s="32">
        <v>309.5</v>
      </c>
      <c r="I126" s="8">
        <v>0</v>
      </c>
      <c r="J126" s="10">
        <v>2.0879097888675626</v>
      </c>
      <c r="K126" s="8">
        <v>646.20807965451058</v>
      </c>
      <c r="L126" s="16">
        <v>1</v>
      </c>
      <c r="M126" s="33">
        <v>0</v>
      </c>
      <c r="N126" s="8">
        <v>0</v>
      </c>
      <c r="O126" s="8">
        <v>0</v>
      </c>
    </row>
    <row r="127" spans="1:15" x14ac:dyDescent="0.25">
      <c r="A127" s="21">
        <v>1118</v>
      </c>
      <c r="B127" s="29" t="s">
        <v>1</v>
      </c>
      <c r="C127" s="29" t="s">
        <v>57</v>
      </c>
      <c r="D127" s="29"/>
      <c r="E127" s="29" t="s">
        <v>176</v>
      </c>
      <c r="F127" s="30">
        <v>33981</v>
      </c>
      <c r="G127" s="32">
        <v>5140</v>
      </c>
      <c r="H127" s="32">
        <v>5140</v>
      </c>
      <c r="I127" s="8">
        <v>0</v>
      </c>
      <c r="J127" s="10">
        <v>2.0879097888675626</v>
      </c>
      <c r="K127" s="8">
        <v>10731.856314779272</v>
      </c>
      <c r="L127" s="16">
        <v>1</v>
      </c>
      <c r="M127" s="33">
        <v>0</v>
      </c>
      <c r="N127" s="8">
        <v>0</v>
      </c>
      <c r="O127" s="8">
        <v>0</v>
      </c>
    </row>
    <row r="128" spans="1:15" x14ac:dyDescent="0.25">
      <c r="A128" s="21">
        <v>1119</v>
      </c>
      <c r="B128" s="29" t="s">
        <v>1</v>
      </c>
      <c r="C128" s="29" t="s">
        <v>57</v>
      </c>
      <c r="D128" s="29"/>
      <c r="E128" s="29" t="s">
        <v>88</v>
      </c>
      <c r="F128" s="30">
        <v>33830</v>
      </c>
      <c r="G128" s="32">
        <v>18233.37</v>
      </c>
      <c r="H128" s="32">
        <v>18233.37</v>
      </c>
      <c r="I128" s="8">
        <v>0</v>
      </c>
      <c r="J128" s="10">
        <v>2.1821484453360083</v>
      </c>
      <c r="K128" s="8">
        <v>39787.919998736208</v>
      </c>
      <c r="L128" s="16">
        <v>1</v>
      </c>
      <c r="M128" s="33">
        <v>0.03</v>
      </c>
      <c r="N128" s="8">
        <v>547.00109999999995</v>
      </c>
      <c r="O128" s="8">
        <v>1193.6375999620861</v>
      </c>
    </row>
    <row r="129" spans="1:15" x14ac:dyDescent="0.25">
      <c r="A129" s="21">
        <v>1154</v>
      </c>
      <c r="B129" s="29" t="s">
        <v>1</v>
      </c>
      <c r="C129" s="29" t="s">
        <v>57</v>
      </c>
      <c r="D129" s="29"/>
      <c r="E129" s="29" t="s">
        <v>177</v>
      </c>
      <c r="F129" s="30">
        <v>33858</v>
      </c>
      <c r="G129" s="32">
        <v>769.65</v>
      </c>
      <c r="H129" s="32">
        <v>769.65</v>
      </c>
      <c r="I129" s="8">
        <v>0</v>
      </c>
      <c r="J129" s="10">
        <v>2.1821484453360083</v>
      </c>
      <c r="K129" s="8">
        <v>1679.4905509528587</v>
      </c>
      <c r="L129" s="16">
        <v>1</v>
      </c>
      <c r="M129" s="33">
        <v>0</v>
      </c>
      <c r="N129" s="8">
        <v>0</v>
      </c>
      <c r="O129" s="8">
        <v>0</v>
      </c>
    </row>
    <row r="130" spans="1:15" x14ac:dyDescent="0.25">
      <c r="A130" s="21">
        <v>1156</v>
      </c>
      <c r="B130" s="29" t="s">
        <v>1</v>
      </c>
      <c r="C130" s="29" t="s">
        <v>57</v>
      </c>
      <c r="D130" s="29"/>
      <c r="E130" s="29" t="s">
        <v>178</v>
      </c>
      <c r="F130" s="30">
        <v>34068</v>
      </c>
      <c r="G130" s="32">
        <v>894.25</v>
      </c>
      <c r="H130" s="32">
        <v>894.25</v>
      </c>
      <c r="I130" s="8">
        <v>0</v>
      </c>
      <c r="J130" s="10">
        <v>2.0879097888675626</v>
      </c>
      <c r="K130" s="8">
        <v>1867.1133286948179</v>
      </c>
      <c r="L130" s="16">
        <v>1</v>
      </c>
      <c r="M130" s="33">
        <v>0</v>
      </c>
      <c r="N130" s="8">
        <v>0</v>
      </c>
      <c r="O130" s="8">
        <v>0</v>
      </c>
    </row>
    <row r="131" spans="1:15" x14ac:dyDescent="0.25">
      <c r="A131" s="21">
        <v>1158</v>
      </c>
      <c r="B131" s="29" t="s">
        <v>1</v>
      </c>
      <c r="C131" s="29" t="s">
        <v>57</v>
      </c>
      <c r="D131" s="29"/>
      <c r="E131" s="29" t="s">
        <v>179</v>
      </c>
      <c r="F131" s="30">
        <v>34038</v>
      </c>
      <c r="G131" s="32">
        <v>1156</v>
      </c>
      <c r="H131" s="32">
        <v>1156</v>
      </c>
      <c r="I131" s="8">
        <v>0</v>
      </c>
      <c r="J131" s="10">
        <v>2.0879097888675626</v>
      </c>
      <c r="K131" s="8">
        <v>2413.6237159309026</v>
      </c>
      <c r="L131" s="16">
        <v>1</v>
      </c>
      <c r="M131" s="33">
        <v>0</v>
      </c>
      <c r="N131" s="8">
        <v>0</v>
      </c>
      <c r="O131" s="8">
        <v>0</v>
      </c>
    </row>
    <row r="132" spans="1:15" x14ac:dyDescent="0.25">
      <c r="A132" s="21">
        <v>1160</v>
      </c>
      <c r="B132" s="29" t="s">
        <v>1</v>
      </c>
      <c r="C132" s="29" t="s">
        <v>57</v>
      </c>
      <c r="D132" s="29"/>
      <c r="E132" s="29" t="s">
        <v>180</v>
      </c>
      <c r="F132" s="30">
        <v>33857</v>
      </c>
      <c r="G132" s="32">
        <v>646.5</v>
      </c>
      <c r="H132" s="32">
        <v>646.5</v>
      </c>
      <c r="I132" s="8">
        <v>0</v>
      </c>
      <c r="J132" s="10">
        <v>2.1821484453360083</v>
      </c>
      <c r="K132" s="8">
        <v>1410.7589699097293</v>
      </c>
      <c r="L132" s="16">
        <v>1</v>
      </c>
      <c r="M132" s="33">
        <v>0</v>
      </c>
      <c r="N132" s="8">
        <v>0</v>
      </c>
      <c r="O132" s="8">
        <v>0</v>
      </c>
    </row>
    <row r="133" spans="1:15" x14ac:dyDescent="0.25">
      <c r="A133" s="21">
        <v>1161</v>
      </c>
      <c r="B133" s="29" t="s">
        <v>1</v>
      </c>
      <c r="C133" s="29" t="s">
        <v>57</v>
      </c>
      <c r="D133" s="29"/>
      <c r="E133" s="29" t="s">
        <v>181</v>
      </c>
      <c r="F133" s="30">
        <v>33906</v>
      </c>
      <c r="G133" s="32">
        <v>2270</v>
      </c>
      <c r="H133" s="32">
        <v>2270</v>
      </c>
      <c r="I133" s="8">
        <v>0</v>
      </c>
      <c r="J133" s="10">
        <v>2.1821484453360083</v>
      </c>
      <c r="K133" s="8">
        <v>4953.4769709127386</v>
      </c>
      <c r="L133" s="16">
        <v>1</v>
      </c>
      <c r="M133" s="33">
        <v>0</v>
      </c>
      <c r="N133" s="8">
        <v>0</v>
      </c>
      <c r="O133" s="8">
        <v>0</v>
      </c>
    </row>
    <row r="134" spans="1:15" x14ac:dyDescent="0.25">
      <c r="A134" s="21">
        <v>1177</v>
      </c>
      <c r="B134" s="29" t="s">
        <v>150</v>
      </c>
      <c r="C134" s="29" t="s">
        <v>151</v>
      </c>
      <c r="D134" s="29" t="s">
        <v>152</v>
      </c>
      <c r="E134" s="29" t="s">
        <v>182</v>
      </c>
      <c r="F134" s="30">
        <v>34150</v>
      </c>
      <c r="G134" s="32">
        <v>209960</v>
      </c>
      <c r="H134" s="32">
        <v>102880.4</v>
      </c>
      <c r="I134" s="8">
        <v>107079.6</v>
      </c>
      <c r="J134" s="10">
        <v>2.0879097888675626</v>
      </c>
      <c r="K134" s="8">
        <v>438377.53927063342</v>
      </c>
      <c r="L134" s="16">
        <v>0.49</v>
      </c>
      <c r="M134" s="33">
        <v>0.2</v>
      </c>
      <c r="N134" s="8">
        <v>41992</v>
      </c>
      <c r="O134" s="8">
        <v>87675.507854126685</v>
      </c>
    </row>
    <row r="135" spans="1:15" x14ac:dyDescent="0.25">
      <c r="A135" s="21">
        <v>1183</v>
      </c>
      <c r="B135" s="29" t="s">
        <v>1</v>
      </c>
      <c r="C135" s="29" t="s">
        <v>57</v>
      </c>
      <c r="D135" s="29"/>
      <c r="E135" s="29" t="s">
        <v>183</v>
      </c>
      <c r="F135" s="30">
        <v>34181</v>
      </c>
      <c r="G135" s="32">
        <v>489.25</v>
      </c>
      <c r="H135" s="32">
        <v>489.25</v>
      </c>
      <c r="I135" s="8">
        <v>0</v>
      </c>
      <c r="J135" s="10">
        <v>2.0879097888675626</v>
      </c>
      <c r="K135" s="8">
        <v>1021.509864203455</v>
      </c>
      <c r="L135" s="16">
        <v>1</v>
      </c>
      <c r="M135" s="33">
        <v>0</v>
      </c>
      <c r="N135" s="8">
        <v>0</v>
      </c>
      <c r="O135" s="8">
        <v>0</v>
      </c>
    </row>
    <row r="136" spans="1:15" x14ac:dyDescent="0.25">
      <c r="A136" s="21">
        <v>1204</v>
      </c>
      <c r="B136" s="29" t="s">
        <v>1</v>
      </c>
      <c r="C136" s="29" t="s">
        <v>57</v>
      </c>
      <c r="D136" s="29"/>
      <c r="E136" s="29" t="s">
        <v>184</v>
      </c>
      <c r="F136" s="30">
        <v>34273</v>
      </c>
      <c r="G136" s="32">
        <v>621.58000000000004</v>
      </c>
      <c r="H136" s="32">
        <v>621.58000000000004</v>
      </c>
      <c r="I136" s="8">
        <v>0</v>
      </c>
      <c r="J136" s="10">
        <v>2.0879097888675626</v>
      </c>
      <c r="K136" s="8">
        <v>1297.8029665642996</v>
      </c>
      <c r="L136" s="16">
        <v>1</v>
      </c>
      <c r="M136" s="33">
        <v>0</v>
      </c>
      <c r="N136" s="8">
        <v>0</v>
      </c>
      <c r="O136" s="8">
        <v>0</v>
      </c>
    </row>
    <row r="137" spans="1:15" x14ac:dyDescent="0.25">
      <c r="A137" s="21">
        <v>1234</v>
      </c>
      <c r="B137" s="29" t="s">
        <v>1</v>
      </c>
      <c r="C137" s="29" t="s">
        <v>57</v>
      </c>
      <c r="D137" s="29"/>
      <c r="E137" s="29" t="s">
        <v>83</v>
      </c>
      <c r="F137" s="30">
        <v>34273</v>
      </c>
      <c r="G137" s="32">
        <v>17995</v>
      </c>
      <c r="H137" s="32">
        <v>17995</v>
      </c>
      <c r="I137" s="8">
        <v>0</v>
      </c>
      <c r="J137" s="10">
        <v>2.0879097888675626</v>
      </c>
      <c r="K137" s="8">
        <v>37571.936650671792</v>
      </c>
      <c r="L137" s="16">
        <v>1</v>
      </c>
      <c r="M137" s="33">
        <v>0.03</v>
      </c>
      <c r="N137" s="8">
        <v>539.85</v>
      </c>
      <c r="O137" s="8">
        <v>1127.1580995201537</v>
      </c>
    </row>
    <row r="138" spans="1:15" x14ac:dyDescent="0.25">
      <c r="A138" s="21">
        <v>1248</v>
      </c>
      <c r="B138" s="29" t="s">
        <v>79</v>
      </c>
      <c r="C138" s="29" t="s">
        <v>57</v>
      </c>
      <c r="D138" s="29"/>
      <c r="E138" s="29" t="s">
        <v>185</v>
      </c>
      <c r="F138" s="30">
        <v>34365</v>
      </c>
      <c r="G138" s="32">
        <v>13312</v>
      </c>
      <c r="H138" s="32">
        <v>13312</v>
      </c>
      <c r="I138" s="8">
        <v>0</v>
      </c>
      <c r="J138" s="10">
        <v>2.011466346153846</v>
      </c>
      <c r="K138" s="8">
        <v>26776.639999999999</v>
      </c>
      <c r="L138" s="16">
        <v>1</v>
      </c>
      <c r="M138" s="33">
        <v>0</v>
      </c>
      <c r="N138" s="8">
        <v>0</v>
      </c>
      <c r="O138" s="8">
        <v>0</v>
      </c>
    </row>
    <row r="139" spans="1:15" x14ac:dyDescent="0.25">
      <c r="A139" s="21">
        <v>1265</v>
      </c>
      <c r="B139" s="29" t="s">
        <v>150</v>
      </c>
      <c r="C139" s="29" t="s">
        <v>151</v>
      </c>
      <c r="D139" s="29"/>
      <c r="E139" s="29" t="s">
        <v>186</v>
      </c>
      <c r="F139" s="30">
        <v>34365</v>
      </c>
      <c r="G139" s="32">
        <v>1816.5</v>
      </c>
      <c r="H139" s="32">
        <v>853.86000000000013</v>
      </c>
      <c r="I139" s="8">
        <v>962.63999999999987</v>
      </c>
      <c r="J139" s="10">
        <v>2.011466346153846</v>
      </c>
      <c r="K139" s="8">
        <v>3653.8286177884611</v>
      </c>
      <c r="L139" s="16">
        <v>0.47005780346820814</v>
      </c>
      <c r="M139" s="33">
        <v>0</v>
      </c>
      <c r="N139" s="8">
        <v>0</v>
      </c>
      <c r="O139" s="8">
        <v>0</v>
      </c>
    </row>
    <row r="140" spans="1:15" x14ac:dyDescent="0.25">
      <c r="A140" s="21">
        <v>1338</v>
      </c>
      <c r="B140" s="29" t="s">
        <v>1</v>
      </c>
      <c r="C140" s="29" t="s">
        <v>57</v>
      </c>
      <c r="D140" s="29"/>
      <c r="E140" s="29" t="s">
        <v>187</v>
      </c>
      <c r="F140" s="30">
        <v>34486</v>
      </c>
      <c r="G140" s="32">
        <v>695</v>
      </c>
      <c r="H140" s="32">
        <v>695</v>
      </c>
      <c r="I140" s="8">
        <v>0</v>
      </c>
      <c r="J140" s="10">
        <v>2.011466346153846</v>
      </c>
      <c r="K140" s="8">
        <v>1397.969110576923</v>
      </c>
      <c r="L140" s="16">
        <v>1</v>
      </c>
      <c r="M140" s="33">
        <v>0</v>
      </c>
      <c r="N140" s="8">
        <v>0</v>
      </c>
      <c r="O140" s="8">
        <v>0</v>
      </c>
    </row>
    <row r="141" spans="1:15" x14ac:dyDescent="0.25">
      <c r="A141" s="21">
        <v>1379</v>
      </c>
      <c r="B141" s="29" t="s">
        <v>1</v>
      </c>
      <c r="C141" s="29" t="s">
        <v>57</v>
      </c>
      <c r="D141" s="29"/>
      <c r="E141" s="29" t="s">
        <v>188</v>
      </c>
      <c r="F141" s="30">
        <v>34515</v>
      </c>
      <c r="G141" s="32">
        <v>653</v>
      </c>
      <c r="H141" s="32">
        <v>653</v>
      </c>
      <c r="I141" s="8">
        <v>0</v>
      </c>
      <c r="J141" s="10">
        <v>2.011466346153846</v>
      </c>
      <c r="K141" s="8">
        <v>1313.4875240384615</v>
      </c>
      <c r="L141" s="16">
        <v>1</v>
      </c>
      <c r="M141" s="33">
        <v>0</v>
      </c>
      <c r="N141" s="8">
        <v>0</v>
      </c>
      <c r="O141" s="8">
        <v>0</v>
      </c>
    </row>
    <row r="142" spans="1:15" x14ac:dyDescent="0.25">
      <c r="A142" s="21">
        <v>1382</v>
      </c>
      <c r="B142" s="29" t="s">
        <v>1</v>
      </c>
      <c r="C142" s="29" t="s">
        <v>57</v>
      </c>
      <c r="D142" s="29"/>
      <c r="E142" s="29" t="s">
        <v>189</v>
      </c>
      <c r="F142" s="30">
        <v>33492</v>
      </c>
      <c r="G142" s="32">
        <v>389.9</v>
      </c>
      <c r="H142" s="32">
        <v>389.9</v>
      </c>
      <c r="I142" s="8">
        <v>0</v>
      </c>
      <c r="J142" s="10">
        <v>2.2498469493278179</v>
      </c>
      <c r="K142" s="8">
        <v>877.21532554291616</v>
      </c>
      <c r="L142" s="16">
        <v>1</v>
      </c>
      <c r="M142" s="33">
        <v>0</v>
      </c>
      <c r="N142" s="8">
        <v>0</v>
      </c>
      <c r="O142" s="8">
        <v>0</v>
      </c>
    </row>
    <row r="143" spans="1:15" x14ac:dyDescent="0.25">
      <c r="A143" s="21">
        <v>1401</v>
      </c>
      <c r="B143" s="29" t="s">
        <v>51</v>
      </c>
      <c r="C143" s="29" t="s">
        <v>49</v>
      </c>
      <c r="D143" s="29"/>
      <c r="E143" s="29" t="s">
        <v>190</v>
      </c>
      <c r="F143" s="30">
        <v>34515</v>
      </c>
      <c r="G143" s="32">
        <v>28065.55</v>
      </c>
      <c r="H143" s="32">
        <v>0</v>
      </c>
      <c r="I143" s="8">
        <v>28065.55</v>
      </c>
      <c r="J143" s="10">
        <v>2.011466346153846</v>
      </c>
      <c r="K143" s="8">
        <v>56452.90931129807</v>
      </c>
      <c r="L143" s="16">
        <v>0</v>
      </c>
      <c r="M143" s="33">
        <v>0</v>
      </c>
      <c r="N143" s="8">
        <v>0</v>
      </c>
      <c r="O143" s="8">
        <v>0</v>
      </c>
    </row>
    <row r="144" spans="1:15" x14ac:dyDescent="0.25">
      <c r="A144" s="21">
        <v>1402</v>
      </c>
      <c r="B144" s="29" t="s">
        <v>51</v>
      </c>
      <c r="C144" s="29" t="s">
        <v>101</v>
      </c>
      <c r="D144" s="29"/>
      <c r="E144" s="29" t="s">
        <v>191</v>
      </c>
      <c r="F144" s="30">
        <v>34515</v>
      </c>
      <c r="G144" s="32">
        <v>56761</v>
      </c>
      <c r="H144" s="32">
        <v>29641.9</v>
      </c>
      <c r="I144" s="8">
        <v>27119.1</v>
      </c>
      <c r="J144" s="10">
        <v>2.011466346153846</v>
      </c>
      <c r="K144" s="8">
        <v>114172.84127403845</v>
      </c>
      <c r="L144" s="16">
        <v>0.52222300523246601</v>
      </c>
      <c r="M144" s="33">
        <v>0</v>
      </c>
      <c r="N144" s="8">
        <v>0</v>
      </c>
      <c r="O144" s="8">
        <v>0</v>
      </c>
    </row>
    <row r="145" spans="1:15" x14ac:dyDescent="0.25">
      <c r="A145" s="21">
        <v>1403</v>
      </c>
      <c r="B145" s="29" t="s">
        <v>51</v>
      </c>
      <c r="C145" s="29" t="s">
        <v>101</v>
      </c>
      <c r="D145" s="29"/>
      <c r="E145" s="29" t="s">
        <v>192</v>
      </c>
      <c r="F145" s="30">
        <v>34515</v>
      </c>
      <c r="G145" s="32">
        <v>183868.86</v>
      </c>
      <c r="H145" s="32">
        <v>96020.459999999977</v>
      </c>
      <c r="I145" s="8">
        <v>87848.400000000009</v>
      </c>
      <c r="J145" s="10">
        <v>2.011466346153846</v>
      </c>
      <c r="K145" s="8">
        <v>369846.02399567299</v>
      </c>
      <c r="L145" s="16">
        <v>0.52222252316134432</v>
      </c>
      <c r="M145" s="33">
        <v>0</v>
      </c>
      <c r="N145" s="8">
        <v>0</v>
      </c>
      <c r="O145" s="8">
        <v>0</v>
      </c>
    </row>
    <row r="146" spans="1:15" x14ac:dyDescent="0.25">
      <c r="A146" s="21">
        <v>1405</v>
      </c>
      <c r="B146" s="29" t="s">
        <v>51</v>
      </c>
      <c r="C146" s="29" t="s">
        <v>57</v>
      </c>
      <c r="D146" s="29"/>
      <c r="E146" s="29" t="s">
        <v>193</v>
      </c>
      <c r="F146" s="30">
        <v>34515</v>
      </c>
      <c r="G146" s="32">
        <v>67972.52</v>
      </c>
      <c r="H146" s="32">
        <v>67972.52</v>
      </c>
      <c r="I146" s="8">
        <v>0</v>
      </c>
      <c r="J146" s="10">
        <v>2.011466346153846</v>
      </c>
      <c r="K146" s="8">
        <v>136724.43644326922</v>
      </c>
      <c r="L146" s="16">
        <v>1</v>
      </c>
      <c r="M146" s="33">
        <v>0</v>
      </c>
      <c r="N146" s="8">
        <v>0</v>
      </c>
      <c r="O146" s="8">
        <v>0</v>
      </c>
    </row>
    <row r="147" spans="1:15" x14ac:dyDescent="0.25">
      <c r="A147" s="21">
        <v>1406</v>
      </c>
      <c r="B147" s="29" t="s">
        <v>51</v>
      </c>
      <c r="C147" s="29" t="s">
        <v>57</v>
      </c>
      <c r="D147" s="29"/>
      <c r="E147" s="29" t="s">
        <v>194</v>
      </c>
      <c r="F147" s="30">
        <v>34515</v>
      </c>
      <c r="G147" s="32">
        <v>5147.42</v>
      </c>
      <c r="H147" s="32">
        <v>5147.42</v>
      </c>
      <c r="I147" s="8">
        <v>0</v>
      </c>
      <c r="J147" s="10">
        <v>2.011466346153846</v>
      </c>
      <c r="K147" s="8">
        <v>10353.86209951923</v>
      </c>
      <c r="L147" s="16">
        <v>1</v>
      </c>
      <c r="M147" s="33">
        <v>0</v>
      </c>
      <c r="N147" s="8">
        <v>0</v>
      </c>
      <c r="O147" s="8">
        <v>0</v>
      </c>
    </row>
    <row r="148" spans="1:15" x14ac:dyDescent="0.25">
      <c r="A148" s="21">
        <v>1407</v>
      </c>
      <c r="B148" s="29" t="s">
        <v>51</v>
      </c>
      <c r="C148" s="29" t="s">
        <v>57</v>
      </c>
      <c r="D148" s="29"/>
      <c r="E148" s="29" t="s">
        <v>195</v>
      </c>
      <c r="F148" s="30">
        <v>34515</v>
      </c>
      <c r="G148" s="32">
        <v>3673.25</v>
      </c>
      <c r="H148" s="32">
        <v>3673.25</v>
      </c>
      <c r="I148" s="8">
        <v>0</v>
      </c>
      <c r="J148" s="10">
        <v>2.011466346153846</v>
      </c>
      <c r="K148" s="8">
        <v>7388.618756009615</v>
      </c>
      <c r="L148" s="16">
        <v>1</v>
      </c>
      <c r="M148" s="33">
        <v>0</v>
      </c>
      <c r="N148" s="8">
        <v>0</v>
      </c>
      <c r="O148" s="8">
        <v>0</v>
      </c>
    </row>
    <row r="149" spans="1:15" x14ac:dyDescent="0.25">
      <c r="A149" s="21">
        <v>1408</v>
      </c>
      <c r="B149" s="29" t="s">
        <v>51</v>
      </c>
      <c r="C149" s="29" t="s">
        <v>57</v>
      </c>
      <c r="D149" s="29"/>
      <c r="E149" s="29" t="s">
        <v>196</v>
      </c>
      <c r="F149" s="30">
        <v>34515</v>
      </c>
      <c r="G149" s="32">
        <v>588.45000000000005</v>
      </c>
      <c r="H149" s="32">
        <v>588.45000000000005</v>
      </c>
      <c r="I149" s="8">
        <v>0</v>
      </c>
      <c r="J149" s="10">
        <v>2.011466346153846</v>
      </c>
      <c r="K149" s="8">
        <v>1183.6473713942307</v>
      </c>
      <c r="L149" s="16">
        <v>1</v>
      </c>
      <c r="M149" s="33">
        <v>0</v>
      </c>
      <c r="N149" s="8">
        <v>0</v>
      </c>
      <c r="O149" s="8">
        <v>0</v>
      </c>
    </row>
    <row r="150" spans="1:15" x14ac:dyDescent="0.25">
      <c r="A150" s="21">
        <v>1409</v>
      </c>
      <c r="B150" s="29" t="s">
        <v>1</v>
      </c>
      <c r="C150" s="29" t="s">
        <v>101</v>
      </c>
      <c r="D150" s="29"/>
      <c r="E150" s="29" t="s">
        <v>197</v>
      </c>
      <c r="F150" s="30">
        <v>34515</v>
      </c>
      <c r="G150" s="32">
        <v>64609.79</v>
      </c>
      <c r="H150" s="32">
        <v>33740.71</v>
      </c>
      <c r="I150" s="8">
        <v>30869.08</v>
      </c>
      <c r="J150" s="10">
        <v>2.011466346153846</v>
      </c>
      <c r="K150" s="8">
        <v>129960.4182170673</v>
      </c>
      <c r="L150" s="16">
        <v>0.52222287055878058</v>
      </c>
      <c r="M150" s="33">
        <v>0</v>
      </c>
      <c r="N150" s="8">
        <v>0</v>
      </c>
      <c r="O150" s="8">
        <v>0</v>
      </c>
    </row>
    <row r="151" spans="1:15" x14ac:dyDescent="0.25">
      <c r="A151" s="21">
        <v>1410</v>
      </c>
      <c r="B151" s="29" t="s">
        <v>150</v>
      </c>
      <c r="C151" s="29" t="s">
        <v>151</v>
      </c>
      <c r="D151" s="29" t="s">
        <v>152</v>
      </c>
      <c r="E151" s="29" t="s">
        <v>198</v>
      </c>
      <c r="F151" s="30">
        <v>34515</v>
      </c>
      <c r="G151" s="32">
        <v>405405</v>
      </c>
      <c r="H151" s="32">
        <v>190540.35000000003</v>
      </c>
      <c r="I151" s="8">
        <v>214864.64999999997</v>
      </c>
      <c r="J151" s="10">
        <v>2.011466346153846</v>
      </c>
      <c r="K151" s="8">
        <v>815458.51406249998</v>
      </c>
      <c r="L151" s="16">
        <v>0.47000000000000008</v>
      </c>
      <c r="M151" s="33">
        <v>0.2</v>
      </c>
      <c r="N151" s="8">
        <v>81081</v>
      </c>
      <c r="O151" s="8">
        <v>163091.70281250001</v>
      </c>
    </row>
    <row r="152" spans="1:15" x14ac:dyDescent="0.25">
      <c r="A152" s="21">
        <v>1421</v>
      </c>
      <c r="B152" s="29" t="s">
        <v>1</v>
      </c>
      <c r="C152" s="29" t="s">
        <v>57</v>
      </c>
      <c r="D152" s="29"/>
      <c r="E152" s="29" t="s">
        <v>81</v>
      </c>
      <c r="F152" s="30">
        <v>34577</v>
      </c>
      <c r="G152" s="32">
        <v>27855</v>
      </c>
      <c r="H152" s="32">
        <v>27855</v>
      </c>
      <c r="I152" s="8">
        <v>0</v>
      </c>
      <c r="J152" s="10">
        <v>2.011466346153846</v>
      </c>
      <c r="K152" s="8">
        <v>56029.395072115381</v>
      </c>
      <c r="L152" s="16">
        <v>1</v>
      </c>
      <c r="M152" s="33">
        <v>0.03</v>
      </c>
      <c r="N152" s="8">
        <v>835.65</v>
      </c>
      <c r="O152" s="8">
        <v>1680.8818521634614</v>
      </c>
    </row>
    <row r="153" spans="1:15" x14ac:dyDescent="0.25">
      <c r="A153" s="21">
        <v>1516</v>
      </c>
      <c r="B153" s="29" t="s">
        <v>1</v>
      </c>
      <c r="C153" s="29" t="s">
        <v>57</v>
      </c>
      <c r="D153" s="29"/>
      <c r="E153" s="29" t="s">
        <v>199</v>
      </c>
      <c r="F153" s="30">
        <v>34699</v>
      </c>
      <c r="G153" s="32">
        <v>151950</v>
      </c>
      <c r="H153" s="32">
        <v>151950</v>
      </c>
      <c r="I153" s="8">
        <v>0</v>
      </c>
      <c r="J153" s="10">
        <v>2.011466346153846</v>
      </c>
      <c r="K153" s="8">
        <v>305642.31129807688</v>
      </c>
      <c r="L153" s="16">
        <v>1</v>
      </c>
      <c r="M153" s="33">
        <v>0</v>
      </c>
      <c r="N153" s="8">
        <v>0</v>
      </c>
      <c r="O153" s="8">
        <v>0</v>
      </c>
    </row>
    <row r="154" spans="1:15" x14ac:dyDescent="0.25">
      <c r="A154" s="21">
        <v>1520</v>
      </c>
      <c r="B154" s="29" t="s">
        <v>1</v>
      </c>
      <c r="C154" s="29" t="s">
        <v>57</v>
      </c>
      <c r="D154" s="29"/>
      <c r="E154" s="29" t="s">
        <v>200</v>
      </c>
      <c r="F154" s="30">
        <v>34730</v>
      </c>
      <c r="G154" s="32">
        <v>945</v>
      </c>
      <c r="H154" s="32">
        <v>945</v>
      </c>
      <c r="I154" s="8">
        <v>0</v>
      </c>
      <c r="J154" s="10">
        <v>1.9883037835861817</v>
      </c>
      <c r="K154" s="8">
        <v>1878.9470754889417</v>
      </c>
      <c r="L154" s="16">
        <v>1</v>
      </c>
      <c r="M154" s="33">
        <v>0</v>
      </c>
      <c r="N154" s="8">
        <v>0</v>
      </c>
      <c r="O154" s="8">
        <v>0</v>
      </c>
    </row>
    <row r="155" spans="1:15" x14ac:dyDescent="0.25">
      <c r="A155" s="21">
        <v>1533</v>
      </c>
      <c r="B155" s="29" t="s">
        <v>79</v>
      </c>
      <c r="C155" s="29" t="s">
        <v>57</v>
      </c>
      <c r="D155" s="29"/>
      <c r="E155" s="29" t="s">
        <v>201</v>
      </c>
      <c r="F155" s="30">
        <v>34789</v>
      </c>
      <c r="G155" s="32">
        <v>611</v>
      </c>
      <c r="H155" s="32">
        <v>611</v>
      </c>
      <c r="I155" s="8">
        <v>0</v>
      </c>
      <c r="J155" s="10">
        <v>1.9883037835861817</v>
      </c>
      <c r="K155" s="8">
        <v>1214.8536117711569</v>
      </c>
      <c r="L155" s="16">
        <v>1</v>
      </c>
      <c r="M155" s="33">
        <v>0</v>
      </c>
      <c r="N155" s="8">
        <v>0</v>
      </c>
      <c r="O155" s="8">
        <v>0</v>
      </c>
    </row>
    <row r="156" spans="1:15" x14ac:dyDescent="0.25">
      <c r="A156" s="21">
        <v>1654</v>
      </c>
      <c r="B156" s="29" t="s">
        <v>150</v>
      </c>
      <c r="C156" s="29" t="s">
        <v>151</v>
      </c>
      <c r="D156" s="29" t="s">
        <v>152</v>
      </c>
      <c r="E156" s="29" t="s">
        <v>202</v>
      </c>
      <c r="F156" s="30">
        <v>34880</v>
      </c>
      <c r="G156" s="32">
        <v>457375.62</v>
      </c>
      <c r="H156" s="32">
        <v>205819.09999999995</v>
      </c>
      <c r="I156" s="8">
        <v>251556.52000000005</v>
      </c>
      <c r="J156" s="10">
        <v>1.9883037835861817</v>
      </c>
      <c r="K156" s="8">
        <v>909401.67576607561</v>
      </c>
      <c r="L156" s="16">
        <v>0.45000015523345988</v>
      </c>
      <c r="M156" s="33">
        <v>0.2</v>
      </c>
      <c r="N156" s="8">
        <v>91475.124000000011</v>
      </c>
      <c r="O156" s="8">
        <v>181880.33515321513</v>
      </c>
    </row>
    <row r="157" spans="1:15" x14ac:dyDescent="0.25">
      <c r="A157" s="21">
        <v>1719</v>
      </c>
      <c r="B157" s="29" t="s">
        <v>1</v>
      </c>
      <c r="C157" s="29" t="s">
        <v>49</v>
      </c>
      <c r="D157" s="29"/>
      <c r="E157" s="29" t="s">
        <v>203</v>
      </c>
      <c r="F157" s="30">
        <v>17168</v>
      </c>
      <c r="G157" s="32">
        <v>990</v>
      </c>
      <c r="H157" s="32">
        <v>0</v>
      </c>
      <c r="I157" s="8">
        <v>990</v>
      </c>
      <c r="J157" s="10">
        <v>26.339007263922518</v>
      </c>
      <c r="K157" s="8">
        <v>26075.617191283294</v>
      </c>
      <c r="L157" s="16">
        <v>0</v>
      </c>
      <c r="M157" s="33">
        <v>0</v>
      </c>
      <c r="N157" s="8">
        <v>0</v>
      </c>
      <c r="O157" s="8">
        <v>0</v>
      </c>
    </row>
    <row r="158" spans="1:15" x14ac:dyDescent="0.25">
      <c r="A158" s="21">
        <v>1720</v>
      </c>
      <c r="B158" s="29" t="s">
        <v>1</v>
      </c>
      <c r="C158" s="29" t="s">
        <v>49</v>
      </c>
      <c r="D158" s="29"/>
      <c r="E158" s="29" t="s">
        <v>204</v>
      </c>
      <c r="F158" s="30">
        <v>25294</v>
      </c>
      <c r="G158" s="32">
        <v>3185</v>
      </c>
      <c r="H158" s="32">
        <v>0</v>
      </c>
      <c r="I158" s="8">
        <v>3185</v>
      </c>
      <c r="J158" s="10">
        <v>8.5721118991331764</v>
      </c>
      <c r="K158" s="8">
        <v>27302.176398739168</v>
      </c>
      <c r="L158" s="16">
        <v>0</v>
      </c>
      <c r="M158" s="33">
        <v>0</v>
      </c>
      <c r="N158" s="8">
        <v>0</v>
      </c>
      <c r="O158" s="8">
        <v>0</v>
      </c>
    </row>
    <row r="159" spans="1:15" x14ac:dyDescent="0.25">
      <c r="A159" s="21">
        <v>1746</v>
      </c>
      <c r="B159" s="29" t="s">
        <v>1</v>
      </c>
      <c r="C159" s="29" t="s">
        <v>49</v>
      </c>
      <c r="D159" s="29"/>
      <c r="E159" s="29" t="s">
        <v>205</v>
      </c>
      <c r="F159" s="30">
        <v>30993</v>
      </c>
      <c r="G159" s="32">
        <v>68000</v>
      </c>
      <c r="H159" s="32">
        <v>0</v>
      </c>
      <c r="I159" s="8">
        <v>68000</v>
      </c>
      <c r="J159" s="10">
        <v>2.6237361312108058</v>
      </c>
      <c r="K159" s="8">
        <v>178414.0569223348</v>
      </c>
      <c r="L159" s="16">
        <v>0</v>
      </c>
      <c r="M159" s="33">
        <v>0</v>
      </c>
      <c r="N159" s="8">
        <v>0</v>
      </c>
      <c r="O159" s="8">
        <v>0</v>
      </c>
    </row>
    <row r="160" spans="1:15" x14ac:dyDescent="0.25">
      <c r="A160" s="21">
        <v>1748</v>
      </c>
      <c r="B160" s="29" t="s">
        <v>1</v>
      </c>
      <c r="C160" s="29" t="s">
        <v>49</v>
      </c>
      <c r="D160" s="29"/>
      <c r="E160" s="29" t="s">
        <v>206</v>
      </c>
      <c r="F160" s="30">
        <v>30859</v>
      </c>
      <c r="G160" s="32">
        <v>170000</v>
      </c>
      <c r="H160" s="32">
        <v>0</v>
      </c>
      <c r="I160" s="8">
        <v>170000</v>
      </c>
      <c r="J160" s="10">
        <v>2.6237361312108058</v>
      </c>
      <c r="K160" s="8">
        <v>446035.14230583701</v>
      </c>
      <c r="L160" s="16">
        <v>0</v>
      </c>
      <c r="M160" s="33">
        <v>0</v>
      </c>
      <c r="N160" s="8">
        <v>0</v>
      </c>
      <c r="O160" s="8">
        <v>0</v>
      </c>
    </row>
    <row r="161" spans="1:15" x14ac:dyDescent="0.25">
      <c r="A161" s="21">
        <v>1759</v>
      </c>
      <c r="B161" s="29" t="s">
        <v>92</v>
      </c>
      <c r="C161" s="29" t="s">
        <v>57</v>
      </c>
      <c r="D161" s="29"/>
      <c r="E161" s="29" t="s">
        <v>207</v>
      </c>
      <c r="F161" s="30">
        <v>35185</v>
      </c>
      <c r="G161" s="32">
        <v>2445</v>
      </c>
      <c r="H161" s="32">
        <v>2445</v>
      </c>
      <c r="I161" s="8">
        <v>0</v>
      </c>
      <c r="J161" s="10">
        <v>1.9355889679715303</v>
      </c>
      <c r="K161" s="8">
        <v>4732.515026690392</v>
      </c>
      <c r="L161" s="16">
        <v>1</v>
      </c>
      <c r="M161" s="33">
        <v>1</v>
      </c>
      <c r="N161" s="8">
        <v>2445</v>
      </c>
      <c r="O161" s="8">
        <v>4732.515026690392</v>
      </c>
    </row>
    <row r="162" spans="1:15" x14ac:dyDescent="0.25">
      <c r="A162" s="21">
        <v>1761</v>
      </c>
      <c r="B162" s="29" t="s">
        <v>92</v>
      </c>
      <c r="C162" s="29" t="s">
        <v>57</v>
      </c>
      <c r="D162" s="29"/>
      <c r="E162" s="29" t="s">
        <v>208</v>
      </c>
      <c r="F162" s="30">
        <v>28490</v>
      </c>
      <c r="G162" s="32">
        <v>35079</v>
      </c>
      <c r="H162" s="32">
        <v>35079</v>
      </c>
      <c r="I162" s="8">
        <v>0</v>
      </c>
      <c r="J162" s="10">
        <v>4.2228299689440991</v>
      </c>
      <c r="K162" s="8">
        <v>148132.65248059004</v>
      </c>
      <c r="L162" s="16">
        <v>1</v>
      </c>
      <c r="M162" s="33">
        <v>1</v>
      </c>
      <c r="N162" s="8">
        <v>35079</v>
      </c>
      <c r="O162" s="8">
        <v>148132.65248059004</v>
      </c>
    </row>
    <row r="163" spans="1:15" x14ac:dyDescent="0.25">
      <c r="A163" s="21">
        <v>1777</v>
      </c>
      <c r="B163" s="29" t="s">
        <v>150</v>
      </c>
      <c r="C163" s="29" t="s">
        <v>151</v>
      </c>
      <c r="D163" s="29" t="s">
        <v>152</v>
      </c>
      <c r="E163" s="29" t="s">
        <v>209</v>
      </c>
      <c r="F163" s="30">
        <v>35246</v>
      </c>
      <c r="G163" s="32">
        <v>1068310</v>
      </c>
      <c r="H163" s="32">
        <v>459373.30000000005</v>
      </c>
      <c r="I163" s="8">
        <v>608936.69999999995</v>
      </c>
      <c r="J163" s="10">
        <v>1.9355889679715303</v>
      </c>
      <c r="K163" s="8">
        <v>2067809.0503736655</v>
      </c>
      <c r="L163" s="16">
        <v>0.43000000000000005</v>
      </c>
      <c r="M163" s="33">
        <v>0.2</v>
      </c>
      <c r="N163" s="8">
        <v>213662</v>
      </c>
      <c r="O163" s="8">
        <v>413561.8100747331</v>
      </c>
    </row>
    <row r="164" spans="1:15" x14ac:dyDescent="0.25">
      <c r="A164" s="21">
        <v>1850</v>
      </c>
      <c r="B164" s="29" t="s">
        <v>150</v>
      </c>
      <c r="C164" s="29" t="s">
        <v>151</v>
      </c>
      <c r="D164" s="29" t="s">
        <v>152</v>
      </c>
      <c r="E164" s="29" t="s">
        <v>210</v>
      </c>
      <c r="F164" s="30">
        <v>33969</v>
      </c>
      <c r="G164" s="32">
        <v>447506</v>
      </c>
      <c r="H164" s="32">
        <v>438555.87999999995</v>
      </c>
      <c r="I164" s="8">
        <v>8950.1200000000536</v>
      </c>
      <c r="J164" s="10">
        <v>2.1821484453360083</v>
      </c>
      <c r="K164" s="8">
        <v>976524.5221785357</v>
      </c>
      <c r="L164" s="16">
        <v>0.97999999999999987</v>
      </c>
      <c r="M164" s="33">
        <v>0.2</v>
      </c>
      <c r="N164" s="8">
        <v>89501.200000000012</v>
      </c>
      <c r="O164" s="8">
        <v>195304.90443570714</v>
      </c>
    </row>
    <row r="165" spans="1:15" x14ac:dyDescent="0.25">
      <c r="A165" s="21">
        <v>1861</v>
      </c>
      <c r="B165" s="29" t="s">
        <v>79</v>
      </c>
      <c r="C165" s="29" t="s">
        <v>57</v>
      </c>
      <c r="D165" s="29"/>
      <c r="E165" s="29" t="s">
        <v>211</v>
      </c>
      <c r="F165" s="30">
        <v>35520</v>
      </c>
      <c r="G165" s="32">
        <v>1420</v>
      </c>
      <c r="H165" s="32">
        <v>1420</v>
      </c>
      <c r="I165" s="8">
        <v>0</v>
      </c>
      <c r="J165" s="10">
        <v>1.867148987298318</v>
      </c>
      <c r="K165" s="8">
        <v>2651.3515619636114</v>
      </c>
      <c r="L165" s="16">
        <v>1</v>
      </c>
      <c r="M165" s="33">
        <v>0</v>
      </c>
      <c r="N165" s="8">
        <v>0</v>
      </c>
      <c r="O165" s="8">
        <v>0</v>
      </c>
    </row>
    <row r="166" spans="1:15" x14ac:dyDescent="0.25">
      <c r="A166" s="21">
        <v>1862</v>
      </c>
      <c r="B166" s="29" t="s">
        <v>79</v>
      </c>
      <c r="C166" s="29" t="s">
        <v>57</v>
      </c>
      <c r="D166" s="29"/>
      <c r="E166" s="29" t="s">
        <v>212</v>
      </c>
      <c r="F166" s="30">
        <v>35520</v>
      </c>
      <c r="G166" s="32">
        <v>1420</v>
      </c>
      <c r="H166" s="32">
        <v>1420</v>
      </c>
      <c r="I166" s="8">
        <v>0</v>
      </c>
      <c r="J166" s="10">
        <v>1.867148987298318</v>
      </c>
      <c r="K166" s="8">
        <v>2651.3515619636114</v>
      </c>
      <c r="L166" s="16">
        <v>1</v>
      </c>
      <c r="M166" s="33">
        <v>0</v>
      </c>
      <c r="N166" s="8">
        <v>0</v>
      </c>
      <c r="O166" s="8">
        <v>0</v>
      </c>
    </row>
    <row r="167" spans="1:15" x14ac:dyDescent="0.25">
      <c r="A167" s="21">
        <v>1864</v>
      </c>
      <c r="B167" s="29" t="s">
        <v>79</v>
      </c>
      <c r="C167" s="29" t="s">
        <v>57</v>
      </c>
      <c r="D167" s="29"/>
      <c r="E167" s="29" t="s">
        <v>213</v>
      </c>
      <c r="F167" s="30">
        <v>35520</v>
      </c>
      <c r="G167" s="32">
        <v>1420</v>
      </c>
      <c r="H167" s="32">
        <v>1420</v>
      </c>
      <c r="I167" s="8">
        <v>0</v>
      </c>
      <c r="J167" s="10">
        <v>1.867148987298318</v>
      </c>
      <c r="K167" s="8">
        <v>2651.3515619636114</v>
      </c>
      <c r="L167" s="16">
        <v>1</v>
      </c>
      <c r="M167" s="33">
        <v>0</v>
      </c>
      <c r="N167" s="8">
        <v>0</v>
      </c>
      <c r="O167" s="8">
        <v>0</v>
      </c>
    </row>
    <row r="168" spans="1:15" x14ac:dyDescent="0.25">
      <c r="A168" s="21">
        <v>1865</v>
      </c>
      <c r="B168" s="29" t="s">
        <v>79</v>
      </c>
      <c r="C168" s="29" t="s">
        <v>57</v>
      </c>
      <c r="D168" s="29"/>
      <c r="E168" s="29" t="s">
        <v>214</v>
      </c>
      <c r="F168" s="30">
        <v>35520</v>
      </c>
      <c r="G168" s="32">
        <v>1420</v>
      </c>
      <c r="H168" s="32">
        <v>1420</v>
      </c>
      <c r="I168" s="8">
        <v>0</v>
      </c>
      <c r="J168" s="10">
        <v>1.867148987298318</v>
      </c>
      <c r="K168" s="8">
        <v>2651.3515619636114</v>
      </c>
      <c r="L168" s="16">
        <v>1</v>
      </c>
      <c r="M168" s="33">
        <v>0</v>
      </c>
      <c r="N168" s="8">
        <v>0</v>
      </c>
      <c r="O168" s="8">
        <v>0</v>
      </c>
    </row>
    <row r="169" spans="1:15" x14ac:dyDescent="0.25">
      <c r="A169" s="21">
        <v>1866</v>
      </c>
      <c r="B169" s="29" t="s">
        <v>79</v>
      </c>
      <c r="C169" s="29" t="s">
        <v>57</v>
      </c>
      <c r="D169" s="29"/>
      <c r="E169" s="29" t="s">
        <v>215</v>
      </c>
      <c r="F169" s="30">
        <v>35520</v>
      </c>
      <c r="G169" s="32">
        <v>1420</v>
      </c>
      <c r="H169" s="32">
        <v>1420</v>
      </c>
      <c r="I169" s="8">
        <v>0</v>
      </c>
      <c r="J169" s="10">
        <v>1.867148987298318</v>
      </c>
      <c r="K169" s="8">
        <v>2651.3515619636114</v>
      </c>
      <c r="L169" s="16">
        <v>1</v>
      </c>
      <c r="M169" s="33">
        <v>0</v>
      </c>
      <c r="N169" s="8">
        <v>0</v>
      </c>
      <c r="O169" s="8">
        <v>0</v>
      </c>
    </row>
    <row r="170" spans="1:15" x14ac:dyDescent="0.25">
      <c r="A170" s="21">
        <v>1867</v>
      </c>
      <c r="B170" s="29" t="s">
        <v>79</v>
      </c>
      <c r="C170" s="29" t="s">
        <v>57</v>
      </c>
      <c r="D170" s="29"/>
      <c r="E170" s="29" t="s">
        <v>216</v>
      </c>
      <c r="F170" s="30">
        <v>35520</v>
      </c>
      <c r="G170" s="32">
        <v>1420</v>
      </c>
      <c r="H170" s="32">
        <v>1420</v>
      </c>
      <c r="I170" s="8">
        <v>0</v>
      </c>
      <c r="J170" s="10">
        <v>1.867148987298318</v>
      </c>
      <c r="K170" s="8">
        <v>2651.3515619636114</v>
      </c>
      <c r="L170" s="16">
        <v>1</v>
      </c>
      <c r="M170" s="33">
        <v>0</v>
      </c>
      <c r="N170" s="8">
        <v>0</v>
      </c>
      <c r="O170" s="8">
        <v>0</v>
      </c>
    </row>
    <row r="171" spans="1:15" x14ac:dyDescent="0.25">
      <c r="A171" s="21">
        <v>1870</v>
      </c>
      <c r="B171" s="29" t="s">
        <v>79</v>
      </c>
      <c r="C171" s="29" t="s">
        <v>57</v>
      </c>
      <c r="D171" s="29"/>
      <c r="E171" s="29" t="s">
        <v>217</v>
      </c>
      <c r="F171" s="30">
        <v>35520</v>
      </c>
      <c r="G171" s="32">
        <v>1420</v>
      </c>
      <c r="H171" s="32">
        <v>1420</v>
      </c>
      <c r="I171" s="8">
        <v>0</v>
      </c>
      <c r="J171" s="10">
        <v>1.867148987298318</v>
      </c>
      <c r="K171" s="8">
        <v>2651.3515619636114</v>
      </c>
      <c r="L171" s="16">
        <v>1</v>
      </c>
      <c r="M171" s="33">
        <v>0</v>
      </c>
      <c r="N171" s="8">
        <v>0</v>
      </c>
      <c r="O171" s="8">
        <v>0</v>
      </c>
    </row>
    <row r="172" spans="1:15" x14ac:dyDescent="0.25">
      <c r="A172" s="21">
        <v>1872</v>
      </c>
      <c r="B172" s="29" t="s">
        <v>79</v>
      </c>
      <c r="C172" s="29" t="s">
        <v>57</v>
      </c>
      <c r="D172" s="29"/>
      <c r="E172" s="29" t="s">
        <v>218</v>
      </c>
      <c r="F172" s="30">
        <v>35520</v>
      </c>
      <c r="G172" s="32">
        <v>1420</v>
      </c>
      <c r="H172" s="32">
        <v>1420</v>
      </c>
      <c r="I172" s="8">
        <v>0</v>
      </c>
      <c r="J172" s="10">
        <v>1.867148987298318</v>
      </c>
      <c r="K172" s="8">
        <v>2651.3515619636114</v>
      </c>
      <c r="L172" s="16">
        <v>1</v>
      </c>
      <c r="M172" s="33">
        <v>0</v>
      </c>
      <c r="N172" s="8">
        <v>0</v>
      </c>
      <c r="O172" s="8">
        <v>0</v>
      </c>
    </row>
    <row r="173" spans="1:15" x14ac:dyDescent="0.25">
      <c r="A173" s="21">
        <v>1876</v>
      </c>
      <c r="B173" s="29" t="s">
        <v>79</v>
      </c>
      <c r="C173" s="29" t="s">
        <v>57</v>
      </c>
      <c r="D173" s="29"/>
      <c r="E173" s="29" t="s">
        <v>219</v>
      </c>
      <c r="F173" s="30">
        <v>35520</v>
      </c>
      <c r="G173" s="32">
        <v>2999.6</v>
      </c>
      <c r="H173" s="32">
        <v>2999.6</v>
      </c>
      <c r="I173" s="8">
        <v>0</v>
      </c>
      <c r="J173" s="10">
        <v>1.867148987298318</v>
      </c>
      <c r="K173" s="8">
        <v>5600.7001023000348</v>
      </c>
      <c r="L173" s="16">
        <v>1</v>
      </c>
      <c r="M173" s="33">
        <v>0</v>
      </c>
      <c r="N173" s="8">
        <v>0</v>
      </c>
      <c r="O173" s="8">
        <v>0</v>
      </c>
    </row>
    <row r="174" spans="1:15" x14ac:dyDescent="0.25">
      <c r="A174" s="21">
        <v>1879</v>
      </c>
      <c r="B174" s="29" t="s">
        <v>79</v>
      </c>
      <c r="C174" s="29" t="s">
        <v>57</v>
      </c>
      <c r="D174" s="29"/>
      <c r="E174" s="29" t="s">
        <v>220</v>
      </c>
      <c r="F174" s="30">
        <v>35520</v>
      </c>
      <c r="G174" s="32">
        <v>573.75</v>
      </c>
      <c r="H174" s="32">
        <v>573.75</v>
      </c>
      <c r="I174" s="8">
        <v>0</v>
      </c>
      <c r="J174" s="10">
        <v>1.867148987298318</v>
      </c>
      <c r="K174" s="8">
        <v>1071.27673146241</v>
      </c>
      <c r="L174" s="16">
        <v>1</v>
      </c>
      <c r="M174" s="33">
        <v>0</v>
      </c>
      <c r="N174" s="8">
        <v>0</v>
      </c>
      <c r="O174" s="8">
        <v>0</v>
      </c>
    </row>
    <row r="175" spans="1:15" x14ac:dyDescent="0.25">
      <c r="A175" s="21">
        <v>1899</v>
      </c>
      <c r="B175" s="29" t="s">
        <v>79</v>
      </c>
      <c r="C175" s="29" t="s">
        <v>57</v>
      </c>
      <c r="D175" s="29"/>
      <c r="E175" s="29" t="s">
        <v>221</v>
      </c>
      <c r="F175" s="30">
        <v>35611</v>
      </c>
      <c r="G175" s="32">
        <v>384647</v>
      </c>
      <c r="H175" s="32">
        <v>384647</v>
      </c>
      <c r="I175" s="8">
        <v>0</v>
      </c>
      <c r="J175" s="10">
        <v>1.867148987298318</v>
      </c>
      <c r="K175" s="8">
        <v>718193.25651733612</v>
      </c>
      <c r="L175" s="16">
        <v>1</v>
      </c>
      <c r="M175" s="33">
        <v>0</v>
      </c>
      <c r="N175" s="8">
        <v>0</v>
      </c>
      <c r="O175" s="8">
        <v>0</v>
      </c>
    </row>
    <row r="176" spans="1:15" x14ac:dyDescent="0.25">
      <c r="A176" s="21">
        <v>1920</v>
      </c>
      <c r="B176" s="29" t="s">
        <v>79</v>
      </c>
      <c r="C176" s="29" t="s">
        <v>57</v>
      </c>
      <c r="D176" s="29"/>
      <c r="E176" s="29" t="s">
        <v>222</v>
      </c>
      <c r="F176" s="30">
        <v>35656</v>
      </c>
      <c r="G176" s="32">
        <v>3795</v>
      </c>
      <c r="H176" s="32">
        <v>3795</v>
      </c>
      <c r="I176" s="8">
        <v>0</v>
      </c>
      <c r="J176" s="10">
        <v>1.867148987298318</v>
      </c>
      <c r="K176" s="8">
        <v>7085.8304067971167</v>
      </c>
      <c r="L176" s="16">
        <v>1</v>
      </c>
      <c r="M176" s="33">
        <v>0</v>
      </c>
      <c r="N176" s="8">
        <v>0</v>
      </c>
      <c r="O176" s="8">
        <v>0</v>
      </c>
    </row>
    <row r="177" spans="1:15" x14ac:dyDescent="0.25">
      <c r="A177" s="21">
        <v>1925</v>
      </c>
      <c r="B177" s="29" t="s">
        <v>79</v>
      </c>
      <c r="C177" s="29" t="s">
        <v>57</v>
      </c>
      <c r="D177" s="29"/>
      <c r="E177" s="29" t="s">
        <v>223</v>
      </c>
      <c r="F177" s="30">
        <v>35678</v>
      </c>
      <c r="G177" s="32">
        <v>1887.85</v>
      </c>
      <c r="H177" s="32">
        <v>1887.85</v>
      </c>
      <c r="I177" s="8">
        <v>0</v>
      </c>
      <c r="J177" s="10">
        <v>1.867148987298318</v>
      </c>
      <c r="K177" s="8">
        <v>3524.8972156711293</v>
      </c>
      <c r="L177" s="16">
        <v>1</v>
      </c>
      <c r="M177" s="33">
        <v>0</v>
      </c>
      <c r="N177" s="8">
        <v>0</v>
      </c>
      <c r="O177" s="8">
        <v>0</v>
      </c>
    </row>
    <row r="178" spans="1:15" x14ac:dyDescent="0.25">
      <c r="A178" s="21">
        <v>1926</v>
      </c>
      <c r="B178" s="29" t="s">
        <v>79</v>
      </c>
      <c r="C178" s="29" t="s">
        <v>57</v>
      </c>
      <c r="D178" s="29"/>
      <c r="E178" s="29" t="s">
        <v>224</v>
      </c>
      <c r="F178" s="30">
        <v>35664</v>
      </c>
      <c r="G178" s="32">
        <v>2093.5500000000002</v>
      </c>
      <c r="H178" s="32">
        <v>2093.5500000000002</v>
      </c>
      <c r="I178" s="8">
        <v>0</v>
      </c>
      <c r="J178" s="10">
        <v>1.867148987298318</v>
      </c>
      <c r="K178" s="8">
        <v>3908.9697623583938</v>
      </c>
      <c r="L178" s="16">
        <v>1</v>
      </c>
      <c r="M178" s="33">
        <v>0</v>
      </c>
      <c r="N178" s="8">
        <v>0</v>
      </c>
      <c r="O178" s="8">
        <v>0</v>
      </c>
    </row>
    <row r="179" spans="1:15" x14ac:dyDescent="0.25">
      <c r="A179" s="21">
        <v>1927</v>
      </c>
      <c r="B179" s="29" t="s">
        <v>79</v>
      </c>
      <c r="C179" s="29" t="s">
        <v>57</v>
      </c>
      <c r="D179" s="29"/>
      <c r="E179" s="29" t="s">
        <v>225</v>
      </c>
      <c r="F179" s="30">
        <v>35676</v>
      </c>
      <c r="G179" s="32">
        <v>2306.9</v>
      </c>
      <c r="H179" s="32">
        <v>2306.9</v>
      </c>
      <c r="I179" s="8">
        <v>0</v>
      </c>
      <c r="J179" s="10">
        <v>1.867148987298318</v>
      </c>
      <c r="K179" s="8">
        <v>4307.3259987984902</v>
      </c>
      <c r="L179" s="16">
        <v>1</v>
      </c>
      <c r="M179" s="33">
        <v>0</v>
      </c>
      <c r="N179" s="8">
        <v>0</v>
      </c>
      <c r="O179" s="8">
        <v>0</v>
      </c>
    </row>
    <row r="180" spans="1:15" x14ac:dyDescent="0.25">
      <c r="A180" s="21">
        <v>1934</v>
      </c>
      <c r="B180" s="29" t="s">
        <v>150</v>
      </c>
      <c r="C180" s="29" t="s">
        <v>57</v>
      </c>
      <c r="D180" s="29"/>
      <c r="E180" s="29" t="s">
        <v>226</v>
      </c>
      <c r="F180" s="30">
        <v>35674</v>
      </c>
      <c r="G180" s="32">
        <v>13599.7</v>
      </c>
      <c r="H180" s="32">
        <v>13599.7</v>
      </c>
      <c r="I180" s="8">
        <v>0</v>
      </c>
      <c r="J180" s="10">
        <v>1.867148987298318</v>
      </c>
      <c r="K180" s="8">
        <v>25392.666082560936</v>
      </c>
      <c r="L180" s="16">
        <v>1</v>
      </c>
      <c r="M180" s="33">
        <v>0</v>
      </c>
      <c r="N180" s="8">
        <v>0</v>
      </c>
      <c r="O180" s="8">
        <v>0</v>
      </c>
    </row>
    <row r="181" spans="1:15" x14ac:dyDescent="0.25">
      <c r="A181" s="21">
        <v>1970</v>
      </c>
      <c r="B181" s="29" t="s">
        <v>79</v>
      </c>
      <c r="C181" s="29" t="s">
        <v>57</v>
      </c>
      <c r="D181" s="29"/>
      <c r="E181" s="29" t="s">
        <v>227</v>
      </c>
      <c r="F181" s="30">
        <v>35986</v>
      </c>
      <c r="G181" s="32">
        <v>38272.68</v>
      </c>
      <c r="H181" s="32">
        <v>38272.68</v>
      </c>
      <c r="I181" s="8">
        <v>0</v>
      </c>
      <c r="J181" s="10">
        <v>1.8375016891891893</v>
      </c>
      <c r="K181" s="8">
        <v>70326.1141497973</v>
      </c>
      <c r="L181" s="16">
        <v>1</v>
      </c>
      <c r="M181" s="33">
        <v>0</v>
      </c>
      <c r="N181" s="8">
        <v>0</v>
      </c>
      <c r="O181" s="8">
        <v>0</v>
      </c>
    </row>
    <row r="182" spans="1:15" x14ac:dyDescent="0.25">
      <c r="A182" s="21">
        <v>1988</v>
      </c>
      <c r="B182" s="29" t="s">
        <v>150</v>
      </c>
      <c r="C182" s="29" t="s">
        <v>151</v>
      </c>
      <c r="D182" s="29" t="s">
        <v>152</v>
      </c>
      <c r="E182" s="29" t="s">
        <v>228</v>
      </c>
      <c r="F182" s="30">
        <v>35915</v>
      </c>
      <c r="G182" s="32">
        <v>2035</v>
      </c>
      <c r="H182" s="32">
        <v>793.6500000000002</v>
      </c>
      <c r="I182" s="8">
        <v>1241.3499999999999</v>
      </c>
      <c r="J182" s="10">
        <v>1.8375016891891893</v>
      </c>
      <c r="K182" s="8">
        <v>3739.3159375000005</v>
      </c>
      <c r="L182" s="16">
        <v>0.39000000000000012</v>
      </c>
      <c r="M182" s="33">
        <v>0</v>
      </c>
      <c r="N182" s="8">
        <v>0</v>
      </c>
      <c r="O182" s="8">
        <v>0</v>
      </c>
    </row>
    <row r="183" spans="1:15" x14ac:dyDescent="0.25">
      <c r="A183" s="21">
        <v>1989</v>
      </c>
      <c r="B183" s="29" t="s">
        <v>1</v>
      </c>
      <c r="C183" s="29" t="s">
        <v>57</v>
      </c>
      <c r="D183" s="29"/>
      <c r="E183" s="29" t="s">
        <v>229</v>
      </c>
      <c r="F183" s="30">
        <v>35942</v>
      </c>
      <c r="G183" s="32">
        <v>827.56</v>
      </c>
      <c r="H183" s="32">
        <v>827.56</v>
      </c>
      <c r="I183" s="8">
        <v>0</v>
      </c>
      <c r="J183" s="10">
        <v>1.8375016891891893</v>
      </c>
      <c r="K183" s="8">
        <v>1520.6428979054053</v>
      </c>
      <c r="L183" s="16">
        <v>1</v>
      </c>
      <c r="M183" s="33">
        <v>0</v>
      </c>
      <c r="N183" s="8">
        <v>0</v>
      </c>
      <c r="O183" s="8">
        <v>0</v>
      </c>
    </row>
    <row r="184" spans="1:15" x14ac:dyDescent="0.25">
      <c r="A184" s="21">
        <v>1990</v>
      </c>
      <c r="B184" s="29" t="s">
        <v>1</v>
      </c>
      <c r="C184" s="29" t="s">
        <v>57</v>
      </c>
      <c r="D184" s="29"/>
      <c r="E184" s="29" t="s">
        <v>230</v>
      </c>
      <c r="F184" s="30">
        <v>35942</v>
      </c>
      <c r="G184" s="32">
        <v>827.56</v>
      </c>
      <c r="H184" s="32">
        <v>827.56</v>
      </c>
      <c r="I184" s="8">
        <v>0</v>
      </c>
      <c r="J184" s="10">
        <v>1.8375016891891893</v>
      </c>
      <c r="K184" s="8">
        <v>1520.6428979054053</v>
      </c>
      <c r="L184" s="16">
        <v>1</v>
      </c>
      <c r="M184" s="33">
        <v>0</v>
      </c>
      <c r="N184" s="8">
        <v>0</v>
      </c>
      <c r="O184" s="8">
        <v>0</v>
      </c>
    </row>
    <row r="185" spans="1:15" x14ac:dyDescent="0.25">
      <c r="A185" s="21">
        <v>1997</v>
      </c>
      <c r="B185" s="29" t="s">
        <v>1</v>
      </c>
      <c r="C185" s="29" t="s">
        <v>57</v>
      </c>
      <c r="D185" s="29"/>
      <c r="E185" s="29" t="s">
        <v>231</v>
      </c>
      <c r="F185" s="30">
        <v>35962</v>
      </c>
      <c r="G185" s="32">
        <v>3132</v>
      </c>
      <c r="H185" s="32">
        <v>3132</v>
      </c>
      <c r="I185" s="8">
        <v>0</v>
      </c>
      <c r="J185" s="10">
        <v>1.8375016891891893</v>
      </c>
      <c r="K185" s="8">
        <v>5755.0552905405411</v>
      </c>
      <c r="L185" s="16">
        <v>1</v>
      </c>
      <c r="M185" s="33">
        <v>0</v>
      </c>
      <c r="N185" s="8">
        <v>0</v>
      </c>
      <c r="O185" s="8">
        <v>0</v>
      </c>
    </row>
    <row r="186" spans="1:15" x14ac:dyDescent="0.25">
      <c r="A186" s="21">
        <v>2037</v>
      </c>
      <c r="B186" s="29" t="s">
        <v>1</v>
      </c>
      <c r="C186" s="29" t="s">
        <v>57</v>
      </c>
      <c r="D186" s="29"/>
      <c r="E186" s="29" t="s">
        <v>232</v>
      </c>
      <c r="F186" s="30">
        <v>35976</v>
      </c>
      <c r="G186" s="32">
        <v>4000000</v>
      </c>
      <c r="H186" s="32">
        <v>3900000</v>
      </c>
      <c r="I186" s="8">
        <v>100000</v>
      </c>
      <c r="J186" s="10">
        <v>1.8375016891891893</v>
      </c>
      <c r="K186" s="8">
        <v>7350006.7567567574</v>
      </c>
      <c r="L186" s="16">
        <v>0.97499999999999998</v>
      </c>
      <c r="M186" s="33">
        <v>0</v>
      </c>
      <c r="N186" s="8">
        <v>0</v>
      </c>
      <c r="O186" s="8">
        <v>0</v>
      </c>
    </row>
    <row r="187" spans="1:15" x14ac:dyDescent="0.25">
      <c r="A187" s="21">
        <v>2040</v>
      </c>
      <c r="B187" s="29" t="s">
        <v>1</v>
      </c>
      <c r="C187" s="29" t="s">
        <v>57</v>
      </c>
      <c r="D187" s="29"/>
      <c r="E187" s="29" t="s">
        <v>233</v>
      </c>
      <c r="F187" s="30">
        <v>35976</v>
      </c>
      <c r="G187" s="32">
        <v>91265.8</v>
      </c>
      <c r="H187" s="32">
        <v>91265.8</v>
      </c>
      <c r="I187" s="8">
        <v>0</v>
      </c>
      <c r="J187" s="10">
        <v>1.8375016891891893</v>
      </c>
      <c r="K187" s="8">
        <v>167701.06166520272</v>
      </c>
      <c r="L187" s="16">
        <v>1</v>
      </c>
      <c r="M187" s="33">
        <v>0</v>
      </c>
      <c r="N187" s="8">
        <v>0</v>
      </c>
      <c r="O187" s="8">
        <v>0</v>
      </c>
    </row>
    <row r="188" spans="1:15" x14ac:dyDescent="0.25">
      <c r="A188" s="21">
        <v>2044</v>
      </c>
      <c r="B188" s="29" t="s">
        <v>150</v>
      </c>
      <c r="C188" s="29" t="s">
        <v>151</v>
      </c>
      <c r="D188" s="29" t="s">
        <v>152</v>
      </c>
      <c r="E188" s="29" t="s">
        <v>234</v>
      </c>
      <c r="F188" s="30">
        <v>35976</v>
      </c>
      <c r="G188" s="32">
        <v>26746.51</v>
      </c>
      <c r="H188" s="32">
        <v>10431.240000000002</v>
      </c>
      <c r="I188" s="8">
        <v>16315.269999999997</v>
      </c>
      <c r="J188" s="10">
        <v>1.8375016891891893</v>
      </c>
      <c r="K188" s="8">
        <v>49146.75730491554</v>
      </c>
      <c r="L188" s="16">
        <v>0.39000377993240998</v>
      </c>
      <c r="M188" s="33">
        <v>0.2</v>
      </c>
      <c r="N188" s="8">
        <v>5349.3019999999997</v>
      </c>
      <c r="O188" s="8">
        <v>9829.3514609831091</v>
      </c>
    </row>
    <row r="189" spans="1:15" x14ac:dyDescent="0.25">
      <c r="A189" s="21">
        <v>2047</v>
      </c>
      <c r="B189" s="29" t="s">
        <v>79</v>
      </c>
      <c r="C189" s="29" t="s">
        <v>57</v>
      </c>
      <c r="D189" s="29"/>
      <c r="E189" s="29" t="s">
        <v>235</v>
      </c>
      <c r="F189" s="30">
        <v>36000</v>
      </c>
      <c r="G189" s="32">
        <v>1629</v>
      </c>
      <c r="H189" s="32">
        <v>1629</v>
      </c>
      <c r="I189" s="8">
        <v>0</v>
      </c>
      <c r="J189" s="10">
        <v>1.8375016891891893</v>
      </c>
      <c r="K189" s="8">
        <v>2993.2902516891895</v>
      </c>
      <c r="L189" s="16">
        <v>1</v>
      </c>
      <c r="M189" s="33">
        <v>0</v>
      </c>
      <c r="N189" s="8">
        <v>0</v>
      </c>
      <c r="O189" s="8">
        <v>0</v>
      </c>
    </row>
    <row r="190" spans="1:15" x14ac:dyDescent="0.25">
      <c r="A190" s="21">
        <v>2050</v>
      </c>
      <c r="B190" s="29" t="s">
        <v>79</v>
      </c>
      <c r="C190" s="29" t="s">
        <v>57</v>
      </c>
      <c r="D190" s="29"/>
      <c r="E190" s="29" t="s">
        <v>236</v>
      </c>
      <c r="F190" s="30">
        <v>36014</v>
      </c>
      <c r="G190" s="32">
        <v>1629</v>
      </c>
      <c r="H190" s="32">
        <v>1629</v>
      </c>
      <c r="I190" s="8">
        <v>0</v>
      </c>
      <c r="J190" s="10">
        <v>1.8375016891891893</v>
      </c>
      <c r="K190" s="8">
        <v>2993.2902516891895</v>
      </c>
      <c r="L190" s="16">
        <v>1</v>
      </c>
      <c r="M190" s="33">
        <v>0</v>
      </c>
      <c r="N190" s="8">
        <v>0</v>
      </c>
      <c r="O190" s="8">
        <v>0</v>
      </c>
    </row>
    <row r="191" spans="1:15" x14ac:dyDescent="0.25">
      <c r="A191" s="21">
        <v>2057</v>
      </c>
      <c r="B191" s="29" t="s">
        <v>79</v>
      </c>
      <c r="C191" s="29" t="s">
        <v>57</v>
      </c>
      <c r="D191" s="29"/>
      <c r="E191" s="29" t="s">
        <v>237</v>
      </c>
      <c r="F191" s="30">
        <v>36038</v>
      </c>
      <c r="G191" s="32">
        <v>4283.1400000000003</v>
      </c>
      <c r="H191" s="32">
        <v>4283.1400000000003</v>
      </c>
      <c r="I191" s="8">
        <v>0</v>
      </c>
      <c r="J191" s="10">
        <v>1.8375016891891893</v>
      </c>
      <c r="K191" s="8">
        <v>7870.2769850337845</v>
      </c>
      <c r="L191" s="16">
        <v>1</v>
      </c>
      <c r="M191" s="33">
        <v>0</v>
      </c>
      <c r="N191" s="8">
        <v>0</v>
      </c>
      <c r="O191" s="8">
        <v>0</v>
      </c>
    </row>
    <row r="192" spans="1:15" x14ac:dyDescent="0.25">
      <c r="A192" s="21">
        <v>2072</v>
      </c>
      <c r="B192" s="29" t="s">
        <v>79</v>
      </c>
      <c r="C192" s="29" t="s">
        <v>57</v>
      </c>
      <c r="D192" s="29"/>
      <c r="E192" s="29" t="s">
        <v>238</v>
      </c>
      <c r="F192" s="30">
        <v>36124</v>
      </c>
      <c r="G192" s="32">
        <v>1329.72</v>
      </c>
      <c r="H192" s="32">
        <v>1329.72</v>
      </c>
      <c r="I192" s="8">
        <v>0</v>
      </c>
      <c r="J192" s="10">
        <v>1.8375016891891893</v>
      </c>
      <c r="K192" s="8">
        <v>2443.362746148649</v>
      </c>
      <c r="L192" s="16">
        <v>1</v>
      </c>
      <c r="M192" s="33">
        <v>0</v>
      </c>
      <c r="N192" s="8">
        <v>0</v>
      </c>
      <c r="O192" s="8">
        <v>0</v>
      </c>
    </row>
    <row r="193" spans="1:15" x14ac:dyDescent="0.25">
      <c r="A193" s="21">
        <v>2073</v>
      </c>
      <c r="B193" s="29" t="s">
        <v>79</v>
      </c>
      <c r="C193" s="29" t="s">
        <v>57</v>
      </c>
      <c r="D193" s="29"/>
      <c r="E193" s="29" t="s">
        <v>239</v>
      </c>
      <c r="F193" s="30">
        <v>36124</v>
      </c>
      <c r="G193" s="32">
        <v>1329.72</v>
      </c>
      <c r="H193" s="32">
        <v>1329.72</v>
      </c>
      <c r="I193" s="8">
        <v>0</v>
      </c>
      <c r="J193" s="10">
        <v>1.8375016891891893</v>
      </c>
      <c r="K193" s="8">
        <v>2443.362746148649</v>
      </c>
      <c r="L193" s="16">
        <v>1</v>
      </c>
      <c r="M193" s="33">
        <v>0</v>
      </c>
      <c r="N193" s="8">
        <v>0</v>
      </c>
      <c r="O193" s="8">
        <v>0</v>
      </c>
    </row>
    <row r="194" spans="1:15" x14ac:dyDescent="0.25">
      <c r="A194" s="21">
        <v>2074</v>
      </c>
      <c r="B194" s="29" t="s">
        <v>79</v>
      </c>
      <c r="C194" s="29" t="s">
        <v>57</v>
      </c>
      <c r="D194" s="29"/>
      <c r="E194" s="29" t="s">
        <v>240</v>
      </c>
      <c r="F194" s="30">
        <v>36124</v>
      </c>
      <c r="G194" s="32">
        <v>1329.72</v>
      </c>
      <c r="H194" s="32">
        <v>1329.72</v>
      </c>
      <c r="I194" s="8">
        <v>0</v>
      </c>
      <c r="J194" s="10">
        <v>1.8375016891891893</v>
      </c>
      <c r="K194" s="8">
        <v>2443.362746148649</v>
      </c>
      <c r="L194" s="16">
        <v>1</v>
      </c>
      <c r="M194" s="33">
        <v>0</v>
      </c>
      <c r="N194" s="8">
        <v>0</v>
      </c>
      <c r="O194" s="8">
        <v>0</v>
      </c>
    </row>
    <row r="195" spans="1:15" x14ac:dyDescent="0.25">
      <c r="A195" s="21">
        <v>2080</v>
      </c>
      <c r="B195" s="29" t="s">
        <v>79</v>
      </c>
      <c r="C195" s="29" t="s">
        <v>57</v>
      </c>
      <c r="D195" s="29"/>
      <c r="E195" s="29" t="s">
        <v>241</v>
      </c>
      <c r="F195" s="30">
        <v>36187</v>
      </c>
      <c r="G195" s="32">
        <v>16535</v>
      </c>
      <c r="H195" s="32">
        <v>16535</v>
      </c>
      <c r="I195" s="8">
        <v>0</v>
      </c>
      <c r="J195" s="10">
        <v>1.7953474170655224</v>
      </c>
      <c r="K195" s="8">
        <v>29686.069541178411</v>
      </c>
      <c r="L195" s="16">
        <v>1</v>
      </c>
      <c r="M195" s="33">
        <v>0</v>
      </c>
      <c r="N195" s="8">
        <v>0</v>
      </c>
      <c r="O195" s="8">
        <v>0</v>
      </c>
    </row>
    <row r="196" spans="1:15" x14ac:dyDescent="0.25">
      <c r="A196" s="21">
        <v>2113</v>
      </c>
      <c r="B196" s="29" t="s">
        <v>79</v>
      </c>
      <c r="C196" s="29" t="s">
        <v>57</v>
      </c>
      <c r="D196" s="29"/>
      <c r="E196" s="29" t="s">
        <v>242</v>
      </c>
      <c r="F196" s="30">
        <v>36250</v>
      </c>
      <c r="G196" s="32">
        <v>19500</v>
      </c>
      <c r="H196" s="32">
        <v>19500</v>
      </c>
      <c r="I196" s="8">
        <v>0</v>
      </c>
      <c r="J196" s="10">
        <v>1.7953474170655224</v>
      </c>
      <c r="K196" s="8">
        <v>35009.274632777684</v>
      </c>
      <c r="L196" s="16">
        <v>1</v>
      </c>
      <c r="M196" s="33">
        <v>0</v>
      </c>
      <c r="N196" s="8">
        <v>0</v>
      </c>
      <c r="O196" s="8">
        <v>0</v>
      </c>
    </row>
    <row r="197" spans="1:15" x14ac:dyDescent="0.25">
      <c r="A197" s="21">
        <v>2115</v>
      </c>
      <c r="B197" s="29" t="s">
        <v>1</v>
      </c>
      <c r="C197" s="29" t="s">
        <v>101</v>
      </c>
      <c r="D197" s="29"/>
      <c r="E197" s="29" t="s">
        <v>243</v>
      </c>
      <c r="F197" s="30">
        <v>36280</v>
      </c>
      <c r="G197" s="32">
        <v>3500</v>
      </c>
      <c r="H197" s="32">
        <v>3500</v>
      </c>
      <c r="I197" s="8">
        <v>0</v>
      </c>
      <c r="J197" s="10">
        <v>1.7953474170655224</v>
      </c>
      <c r="K197" s="8">
        <v>6283.7159597293285</v>
      </c>
      <c r="L197" s="16">
        <v>1</v>
      </c>
      <c r="M197" s="33">
        <v>0</v>
      </c>
      <c r="N197" s="8">
        <v>0</v>
      </c>
      <c r="O197" s="8">
        <v>0</v>
      </c>
    </row>
    <row r="198" spans="1:15" x14ac:dyDescent="0.25">
      <c r="A198" s="21">
        <v>2120</v>
      </c>
      <c r="B198" s="29" t="s">
        <v>1</v>
      </c>
      <c r="C198" s="29" t="s">
        <v>57</v>
      </c>
      <c r="D198" s="29"/>
      <c r="E198" s="29" t="s">
        <v>244</v>
      </c>
      <c r="F198" s="30">
        <v>36276</v>
      </c>
      <c r="G198" s="32">
        <v>4363</v>
      </c>
      <c r="H198" s="32">
        <v>4363</v>
      </c>
      <c r="I198" s="8">
        <v>0</v>
      </c>
      <c r="J198" s="10">
        <v>1.7953474170655224</v>
      </c>
      <c r="K198" s="8">
        <v>7833.1007806568741</v>
      </c>
      <c r="L198" s="16">
        <v>1</v>
      </c>
      <c r="M198" s="33">
        <v>0</v>
      </c>
      <c r="N198" s="8">
        <v>0</v>
      </c>
      <c r="O198" s="8">
        <v>0</v>
      </c>
    </row>
    <row r="199" spans="1:15" x14ac:dyDescent="0.25">
      <c r="A199" s="21">
        <v>2121</v>
      </c>
      <c r="B199" s="29" t="s">
        <v>1</v>
      </c>
      <c r="C199" s="29" t="s">
        <v>57</v>
      </c>
      <c r="D199" s="29"/>
      <c r="E199" s="29" t="s">
        <v>245</v>
      </c>
      <c r="F199" s="30">
        <v>36276</v>
      </c>
      <c r="G199" s="32">
        <v>4363</v>
      </c>
      <c r="H199" s="32">
        <v>4363</v>
      </c>
      <c r="I199" s="8">
        <v>0</v>
      </c>
      <c r="J199" s="10">
        <v>1.7953474170655224</v>
      </c>
      <c r="K199" s="8">
        <v>7833.1007806568741</v>
      </c>
      <c r="L199" s="16">
        <v>1</v>
      </c>
      <c r="M199" s="33">
        <v>0</v>
      </c>
      <c r="N199" s="8">
        <v>0</v>
      </c>
      <c r="O199" s="8">
        <v>0</v>
      </c>
    </row>
    <row r="200" spans="1:15" x14ac:dyDescent="0.25">
      <c r="A200" s="21">
        <v>2142</v>
      </c>
      <c r="B200" s="29" t="s">
        <v>1</v>
      </c>
      <c r="C200" s="29" t="s">
        <v>101</v>
      </c>
      <c r="D200" s="29"/>
      <c r="E200" s="29" t="s">
        <v>246</v>
      </c>
      <c r="F200" s="30">
        <v>36273</v>
      </c>
      <c r="G200" s="32">
        <v>20850</v>
      </c>
      <c r="H200" s="32">
        <v>20850</v>
      </c>
      <c r="I200" s="8">
        <v>0</v>
      </c>
      <c r="J200" s="10">
        <v>1.7953474170655224</v>
      </c>
      <c r="K200" s="8">
        <v>37432.993645816139</v>
      </c>
      <c r="L200" s="16">
        <v>1</v>
      </c>
      <c r="M200" s="33">
        <v>0</v>
      </c>
      <c r="N200" s="8">
        <v>0</v>
      </c>
      <c r="O200" s="8">
        <v>0</v>
      </c>
    </row>
    <row r="201" spans="1:15" x14ac:dyDescent="0.25">
      <c r="A201" s="21">
        <v>2143</v>
      </c>
      <c r="B201" s="29" t="s">
        <v>1</v>
      </c>
      <c r="C201" s="29" t="s">
        <v>57</v>
      </c>
      <c r="D201" s="29"/>
      <c r="E201" s="29" t="s">
        <v>247</v>
      </c>
      <c r="F201" s="30">
        <v>36202</v>
      </c>
      <c r="G201" s="32">
        <v>2287.5</v>
      </c>
      <c r="H201" s="32">
        <v>2287.5</v>
      </c>
      <c r="I201" s="8">
        <v>0</v>
      </c>
      <c r="J201" s="10">
        <v>1.7953474170655224</v>
      </c>
      <c r="K201" s="8">
        <v>4106.8572165373826</v>
      </c>
      <c r="L201" s="16">
        <v>1</v>
      </c>
      <c r="M201" s="33">
        <v>0</v>
      </c>
      <c r="N201" s="8">
        <v>0</v>
      </c>
      <c r="O201" s="8">
        <v>0</v>
      </c>
    </row>
    <row r="202" spans="1:15" x14ac:dyDescent="0.25">
      <c r="A202" s="21">
        <v>2143.1</v>
      </c>
      <c r="B202" s="29" t="s">
        <v>1</v>
      </c>
      <c r="C202" s="29" t="s">
        <v>57</v>
      </c>
      <c r="D202" s="29"/>
      <c r="E202" s="29" t="s">
        <v>248</v>
      </c>
      <c r="F202" s="30">
        <v>36277</v>
      </c>
      <c r="G202" s="32">
        <v>4183.75</v>
      </c>
      <c r="H202" s="32">
        <v>4183.75</v>
      </c>
      <c r="I202" s="8">
        <v>0</v>
      </c>
      <c r="J202" s="10">
        <v>1.7953474170655224</v>
      </c>
      <c r="K202" s="8">
        <v>7511.2847561478793</v>
      </c>
      <c r="L202" s="16">
        <v>1</v>
      </c>
      <c r="M202" s="33">
        <v>0</v>
      </c>
      <c r="N202" s="8">
        <v>0</v>
      </c>
      <c r="O202" s="8">
        <v>0</v>
      </c>
    </row>
    <row r="203" spans="1:15" x14ac:dyDescent="0.25">
      <c r="A203" s="21">
        <v>2144</v>
      </c>
      <c r="B203" s="29" t="s">
        <v>1</v>
      </c>
      <c r="C203" s="29" t="s">
        <v>57</v>
      </c>
      <c r="D203" s="29"/>
      <c r="E203" s="29" t="s">
        <v>249</v>
      </c>
      <c r="F203" s="30">
        <v>36202</v>
      </c>
      <c r="G203" s="32">
        <v>2287.5</v>
      </c>
      <c r="H203" s="32">
        <v>2287.5</v>
      </c>
      <c r="I203" s="8">
        <v>0</v>
      </c>
      <c r="J203" s="10">
        <v>1.7953474170655224</v>
      </c>
      <c r="K203" s="8">
        <v>4106.8572165373826</v>
      </c>
      <c r="L203" s="16">
        <v>1</v>
      </c>
      <c r="M203" s="33">
        <v>0</v>
      </c>
      <c r="N203" s="8">
        <v>0</v>
      </c>
      <c r="O203" s="8">
        <v>0</v>
      </c>
    </row>
    <row r="204" spans="1:15" x14ac:dyDescent="0.25">
      <c r="A204" s="21">
        <v>2144.1</v>
      </c>
      <c r="B204" s="29" t="s">
        <v>1</v>
      </c>
      <c r="C204" s="29" t="s">
        <v>57</v>
      </c>
      <c r="D204" s="29"/>
      <c r="E204" s="29" t="s">
        <v>250</v>
      </c>
      <c r="F204" s="30">
        <v>36277</v>
      </c>
      <c r="G204" s="32">
        <v>4183.75</v>
      </c>
      <c r="H204" s="32">
        <v>4183.75</v>
      </c>
      <c r="I204" s="8">
        <v>0</v>
      </c>
      <c r="J204" s="10">
        <v>1.7953474170655224</v>
      </c>
      <c r="K204" s="8">
        <v>7511.2847561478793</v>
      </c>
      <c r="L204" s="16">
        <v>1</v>
      </c>
      <c r="M204" s="33">
        <v>0</v>
      </c>
      <c r="N204" s="8">
        <v>0</v>
      </c>
      <c r="O204" s="8">
        <v>0</v>
      </c>
    </row>
    <row r="205" spans="1:15" x14ac:dyDescent="0.25">
      <c r="A205" s="21">
        <v>2145</v>
      </c>
      <c r="B205" s="29" t="s">
        <v>1</v>
      </c>
      <c r="C205" s="29" t="s">
        <v>57</v>
      </c>
      <c r="D205" s="29"/>
      <c r="E205" s="29" t="s">
        <v>251</v>
      </c>
      <c r="F205" s="30">
        <v>36105</v>
      </c>
      <c r="G205" s="32">
        <v>2223</v>
      </c>
      <c r="H205" s="32">
        <v>2223</v>
      </c>
      <c r="I205" s="8">
        <v>0</v>
      </c>
      <c r="J205" s="10">
        <v>1.8375016891891893</v>
      </c>
      <c r="K205" s="8">
        <v>4084.7662550675677</v>
      </c>
      <c r="L205" s="16">
        <v>1</v>
      </c>
      <c r="M205" s="33">
        <v>0</v>
      </c>
      <c r="N205" s="8">
        <v>0</v>
      </c>
      <c r="O205" s="8">
        <v>0</v>
      </c>
    </row>
    <row r="206" spans="1:15" x14ac:dyDescent="0.25">
      <c r="A206" s="21">
        <v>2159</v>
      </c>
      <c r="B206" s="29" t="s">
        <v>1</v>
      </c>
      <c r="C206" s="29" t="s">
        <v>101</v>
      </c>
      <c r="D206" s="29"/>
      <c r="E206" s="29" t="s">
        <v>252</v>
      </c>
      <c r="F206" s="30">
        <v>36325</v>
      </c>
      <c r="G206" s="32">
        <v>2669</v>
      </c>
      <c r="H206" s="32">
        <v>2669</v>
      </c>
      <c r="I206" s="8">
        <v>0</v>
      </c>
      <c r="J206" s="10">
        <v>1.7953474170655224</v>
      </c>
      <c r="K206" s="8">
        <v>4791.7822561478788</v>
      </c>
      <c r="L206" s="16">
        <v>1</v>
      </c>
      <c r="M206" s="33">
        <v>0</v>
      </c>
      <c r="N206" s="8">
        <v>0</v>
      </c>
      <c r="O206" s="8">
        <v>0</v>
      </c>
    </row>
    <row r="207" spans="1:15" x14ac:dyDescent="0.25">
      <c r="A207" s="21">
        <v>2160</v>
      </c>
      <c r="B207" s="29" t="s">
        <v>150</v>
      </c>
      <c r="C207" s="29" t="s">
        <v>151</v>
      </c>
      <c r="D207" s="29" t="s">
        <v>152</v>
      </c>
      <c r="E207" s="29" t="s">
        <v>253</v>
      </c>
      <c r="F207" s="30">
        <v>36341</v>
      </c>
      <c r="G207" s="32">
        <v>11970.86</v>
      </c>
      <c r="H207" s="32">
        <v>4429.26</v>
      </c>
      <c r="I207" s="8">
        <v>7541.6</v>
      </c>
      <c r="J207" s="10">
        <v>1.7953474170655224</v>
      </c>
      <c r="K207" s="8">
        <v>21491.852581052979</v>
      </c>
      <c r="L207" s="16">
        <v>0.37000349181261832</v>
      </c>
      <c r="M207" s="33">
        <v>0.2</v>
      </c>
      <c r="N207" s="8">
        <v>2394.172</v>
      </c>
      <c r="O207" s="8">
        <v>4298.3705162105962</v>
      </c>
    </row>
    <row r="208" spans="1:15" x14ac:dyDescent="0.25">
      <c r="A208" s="21">
        <v>2162</v>
      </c>
      <c r="B208" s="29" t="s">
        <v>51</v>
      </c>
      <c r="C208" s="29" t="s">
        <v>101</v>
      </c>
      <c r="D208" s="29"/>
      <c r="E208" s="29" t="s">
        <v>254</v>
      </c>
      <c r="F208" s="30">
        <v>36341</v>
      </c>
      <c r="G208" s="32">
        <v>19442.3</v>
      </c>
      <c r="H208" s="32">
        <v>8992.11</v>
      </c>
      <c r="I208" s="8">
        <v>10450.189999999999</v>
      </c>
      <c r="J208" s="10">
        <v>1.7953474170655224</v>
      </c>
      <c r="K208" s="8">
        <v>34905.683086813006</v>
      </c>
      <c r="L208" s="16">
        <v>0.46250237883377998</v>
      </c>
      <c r="M208" s="33">
        <v>0.4</v>
      </c>
      <c r="N208" s="8">
        <v>7776.92</v>
      </c>
      <c r="O208" s="8">
        <v>13962.273234725202</v>
      </c>
    </row>
    <row r="209" spans="1:15" x14ac:dyDescent="0.25">
      <c r="A209" s="21">
        <v>2163</v>
      </c>
      <c r="B209" s="29" t="s">
        <v>150</v>
      </c>
      <c r="C209" s="29" t="s">
        <v>151</v>
      </c>
      <c r="D209" s="29"/>
      <c r="E209" s="29" t="s">
        <v>255</v>
      </c>
      <c r="F209" s="30">
        <v>36341</v>
      </c>
      <c r="G209" s="32">
        <v>46886.62</v>
      </c>
      <c r="H209" s="32">
        <v>17348.120000000003</v>
      </c>
      <c r="I209" s="8">
        <v>29538.5</v>
      </c>
      <c r="J209" s="10">
        <v>1.7953474170655224</v>
      </c>
      <c r="K209" s="8">
        <v>84177.77211193266</v>
      </c>
      <c r="L209" s="16">
        <v>0.37000150576006546</v>
      </c>
      <c r="M209" s="33">
        <v>0</v>
      </c>
      <c r="N209" s="8">
        <v>0</v>
      </c>
      <c r="O209" s="8">
        <v>0</v>
      </c>
    </row>
    <row r="210" spans="1:15" x14ac:dyDescent="0.25">
      <c r="A210" s="21">
        <v>2189</v>
      </c>
      <c r="B210" s="29" t="s">
        <v>79</v>
      </c>
      <c r="C210" s="29" t="s">
        <v>57</v>
      </c>
      <c r="D210" s="29"/>
      <c r="E210" s="29" t="s">
        <v>256</v>
      </c>
      <c r="F210" s="30">
        <v>36391</v>
      </c>
      <c r="G210" s="32">
        <v>3882</v>
      </c>
      <c r="H210" s="32">
        <v>3882</v>
      </c>
      <c r="I210" s="8">
        <v>0</v>
      </c>
      <c r="J210" s="10">
        <v>1.7953474170655224</v>
      </c>
      <c r="K210" s="8">
        <v>6969.5386730483579</v>
      </c>
      <c r="L210" s="16">
        <v>1</v>
      </c>
      <c r="M210" s="33">
        <v>0</v>
      </c>
      <c r="N210" s="8">
        <v>0</v>
      </c>
      <c r="O210" s="8">
        <v>0</v>
      </c>
    </row>
    <row r="211" spans="1:15" x14ac:dyDescent="0.25">
      <c r="A211" s="21">
        <v>2191</v>
      </c>
      <c r="B211" s="29" t="s">
        <v>1</v>
      </c>
      <c r="C211" s="29" t="s">
        <v>57</v>
      </c>
      <c r="D211" s="29"/>
      <c r="E211" s="29" t="s">
        <v>257</v>
      </c>
      <c r="F211" s="30">
        <v>36419</v>
      </c>
      <c r="G211" s="32">
        <v>1787</v>
      </c>
      <c r="H211" s="32">
        <v>1787</v>
      </c>
      <c r="I211" s="8">
        <v>0</v>
      </c>
      <c r="J211" s="10">
        <v>1.7953474170655224</v>
      </c>
      <c r="K211" s="8">
        <v>3208.2858342960885</v>
      </c>
      <c r="L211" s="16">
        <v>1</v>
      </c>
      <c r="M211" s="33">
        <v>0</v>
      </c>
      <c r="N211" s="8">
        <v>0</v>
      </c>
      <c r="O211" s="8">
        <v>0</v>
      </c>
    </row>
    <row r="212" spans="1:15" x14ac:dyDescent="0.25">
      <c r="A212" s="21">
        <v>2192</v>
      </c>
      <c r="B212" s="29" t="s">
        <v>1</v>
      </c>
      <c r="C212" s="29" t="s">
        <v>57</v>
      </c>
      <c r="D212" s="29"/>
      <c r="E212" s="29" t="s">
        <v>258</v>
      </c>
      <c r="F212" s="30">
        <v>36419</v>
      </c>
      <c r="G212" s="32">
        <v>1787</v>
      </c>
      <c r="H212" s="32">
        <v>1787</v>
      </c>
      <c r="I212" s="8">
        <v>0</v>
      </c>
      <c r="J212" s="10">
        <v>1.7953474170655224</v>
      </c>
      <c r="K212" s="8">
        <v>3208.2858342960885</v>
      </c>
      <c r="L212" s="16">
        <v>1</v>
      </c>
      <c r="M212" s="33">
        <v>0</v>
      </c>
      <c r="N212" s="8">
        <v>0</v>
      </c>
      <c r="O212" s="8">
        <v>0</v>
      </c>
    </row>
    <row r="213" spans="1:15" x14ac:dyDescent="0.25">
      <c r="A213" s="21">
        <v>2197</v>
      </c>
      <c r="B213" s="29" t="s">
        <v>1</v>
      </c>
      <c r="C213" s="29" t="s">
        <v>57</v>
      </c>
      <c r="D213" s="29"/>
      <c r="E213" s="29" t="s">
        <v>259</v>
      </c>
      <c r="F213" s="30">
        <v>36496</v>
      </c>
      <c r="G213" s="32">
        <v>2573.5</v>
      </c>
      <c r="H213" s="32">
        <v>2573.5</v>
      </c>
      <c r="I213" s="8">
        <v>0</v>
      </c>
      <c r="J213" s="10">
        <v>1.7953474170655224</v>
      </c>
      <c r="K213" s="8">
        <v>4620.3265778181221</v>
      </c>
      <c r="L213" s="16">
        <v>1</v>
      </c>
      <c r="M213" s="33">
        <v>0</v>
      </c>
      <c r="N213" s="8">
        <v>0</v>
      </c>
      <c r="O213" s="8">
        <v>0</v>
      </c>
    </row>
    <row r="214" spans="1:15" x14ac:dyDescent="0.25">
      <c r="A214" s="21">
        <v>2202</v>
      </c>
      <c r="B214" s="29" t="s">
        <v>1</v>
      </c>
      <c r="C214" s="29" t="s">
        <v>57</v>
      </c>
      <c r="D214" s="29"/>
      <c r="E214" s="29" t="s">
        <v>260</v>
      </c>
      <c r="F214" s="30">
        <v>36538</v>
      </c>
      <c r="G214" s="32">
        <v>1150</v>
      </c>
      <c r="H214" s="32">
        <v>1150</v>
      </c>
      <c r="I214" s="8">
        <v>0</v>
      </c>
      <c r="J214" s="10">
        <v>1.7485950811766597</v>
      </c>
      <c r="K214" s="8">
        <v>2010.8843433531588</v>
      </c>
      <c r="L214" s="16">
        <v>1</v>
      </c>
      <c r="M214" s="33">
        <v>0</v>
      </c>
      <c r="N214" s="8">
        <v>0</v>
      </c>
      <c r="O214" s="8">
        <v>0</v>
      </c>
    </row>
    <row r="215" spans="1:15" x14ac:dyDescent="0.25">
      <c r="A215" s="21">
        <v>2211</v>
      </c>
      <c r="B215" s="29" t="s">
        <v>1</v>
      </c>
      <c r="C215" s="29" t="s">
        <v>57</v>
      </c>
      <c r="D215" s="29"/>
      <c r="E215" s="29" t="s">
        <v>261</v>
      </c>
      <c r="F215" s="30">
        <v>36558</v>
      </c>
      <c r="G215" s="32">
        <v>4659</v>
      </c>
      <c r="H215" s="32">
        <v>4659</v>
      </c>
      <c r="I215" s="8">
        <v>0</v>
      </c>
      <c r="J215" s="10">
        <v>1.7485950811766597</v>
      </c>
      <c r="K215" s="8">
        <v>8146.7044832020574</v>
      </c>
      <c r="L215" s="16">
        <v>1</v>
      </c>
      <c r="M215" s="33">
        <v>0</v>
      </c>
      <c r="N215" s="8">
        <v>0</v>
      </c>
      <c r="O215" s="8">
        <v>0</v>
      </c>
    </row>
    <row r="216" spans="1:15" x14ac:dyDescent="0.25">
      <c r="A216" s="21">
        <v>2212</v>
      </c>
      <c r="B216" s="29" t="s">
        <v>1</v>
      </c>
      <c r="C216" s="29" t="s">
        <v>57</v>
      </c>
      <c r="D216" s="29"/>
      <c r="E216" s="29" t="s">
        <v>262</v>
      </c>
      <c r="F216" s="30">
        <v>36558</v>
      </c>
      <c r="G216" s="32">
        <v>4659</v>
      </c>
      <c r="H216" s="32">
        <v>4659</v>
      </c>
      <c r="I216" s="8">
        <v>0</v>
      </c>
      <c r="J216" s="10">
        <v>1.7485950811766597</v>
      </c>
      <c r="K216" s="8">
        <v>8146.7044832020574</v>
      </c>
      <c r="L216" s="16">
        <v>1</v>
      </c>
      <c r="M216" s="33">
        <v>0</v>
      </c>
      <c r="N216" s="8">
        <v>0</v>
      </c>
      <c r="O216" s="8">
        <v>0</v>
      </c>
    </row>
    <row r="217" spans="1:15" x14ac:dyDescent="0.25">
      <c r="A217" s="21">
        <v>2221</v>
      </c>
      <c r="B217" s="29" t="s">
        <v>79</v>
      </c>
      <c r="C217" s="29" t="s">
        <v>57</v>
      </c>
      <c r="D217" s="29"/>
      <c r="E217" s="29" t="s">
        <v>263</v>
      </c>
      <c r="F217" s="30">
        <v>36644</v>
      </c>
      <c r="G217" s="32">
        <v>4450</v>
      </c>
      <c r="H217" s="32">
        <v>4450</v>
      </c>
      <c r="I217" s="8">
        <v>0</v>
      </c>
      <c r="J217" s="10">
        <v>1.7485950811766597</v>
      </c>
      <c r="K217" s="8">
        <v>7781.2481112361356</v>
      </c>
      <c r="L217" s="16">
        <v>1</v>
      </c>
      <c r="M217" s="33">
        <v>0</v>
      </c>
      <c r="N217" s="8">
        <v>0</v>
      </c>
      <c r="O217" s="8">
        <v>0</v>
      </c>
    </row>
    <row r="218" spans="1:15" x14ac:dyDescent="0.25">
      <c r="A218" s="21">
        <v>2230</v>
      </c>
      <c r="B218" s="29" t="s">
        <v>1</v>
      </c>
      <c r="C218" s="29" t="s">
        <v>57</v>
      </c>
      <c r="D218" s="29"/>
      <c r="E218" s="29" t="s">
        <v>246</v>
      </c>
      <c r="F218" s="30">
        <v>36613</v>
      </c>
      <c r="G218" s="32">
        <v>8310</v>
      </c>
      <c r="H218" s="32">
        <v>8310</v>
      </c>
      <c r="I218" s="8">
        <v>0</v>
      </c>
      <c r="J218" s="10">
        <v>1.7485950811766597</v>
      </c>
      <c r="K218" s="8">
        <v>14530.825124578043</v>
      </c>
      <c r="L218" s="16">
        <v>1</v>
      </c>
      <c r="M218" s="33">
        <v>0</v>
      </c>
      <c r="N218" s="8">
        <v>0</v>
      </c>
      <c r="O218" s="8">
        <v>0</v>
      </c>
    </row>
    <row r="219" spans="1:15" x14ac:dyDescent="0.25">
      <c r="A219" s="21">
        <v>2247</v>
      </c>
      <c r="B219" s="29" t="s">
        <v>1</v>
      </c>
      <c r="C219" s="29" t="s">
        <v>57</v>
      </c>
      <c r="D219" s="29"/>
      <c r="E219" s="29" t="s">
        <v>264</v>
      </c>
      <c r="F219" s="30">
        <v>36689</v>
      </c>
      <c r="G219" s="32">
        <v>29500</v>
      </c>
      <c r="H219" s="32">
        <v>29500</v>
      </c>
      <c r="I219" s="8">
        <v>0</v>
      </c>
      <c r="J219" s="10">
        <v>1.7485950811766597</v>
      </c>
      <c r="K219" s="8">
        <v>51583.554894711466</v>
      </c>
      <c r="L219" s="16">
        <v>1</v>
      </c>
      <c r="M219" s="33">
        <v>0</v>
      </c>
      <c r="N219" s="8">
        <v>0</v>
      </c>
      <c r="O219" s="8">
        <v>0</v>
      </c>
    </row>
    <row r="220" spans="1:15" x14ac:dyDescent="0.25">
      <c r="A220" s="21">
        <v>2267</v>
      </c>
      <c r="B220" s="29" t="s">
        <v>150</v>
      </c>
      <c r="C220" s="29" t="s">
        <v>151</v>
      </c>
      <c r="D220" s="29" t="s">
        <v>152</v>
      </c>
      <c r="E220" s="29" t="s">
        <v>265</v>
      </c>
      <c r="F220" s="30">
        <v>36707</v>
      </c>
      <c r="G220" s="32">
        <v>3995.46</v>
      </c>
      <c r="H220" s="32">
        <v>1398.4700000000003</v>
      </c>
      <c r="I220" s="8">
        <v>2596.9899999999998</v>
      </c>
      <c r="J220" s="10">
        <v>1.7485950811766597</v>
      </c>
      <c r="K220" s="8">
        <v>6986.4417030380973</v>
      </c>
      <c r="L220" s="16">
        <v>0.35001476676027299</v>
      </c>
      <c r="M220" s="33">
        <v>0.2</v>
      </c>
      <c r="N220" s="8">
        <v>799.0920000000001</v>
      </c>
      <c r="O220" s="8">
        <v>1397.2883406076196</v>
      </c>
    </row>
    <row r="221" spans="1:15" x14ac:dyDescent="0.25">
      <c r="A221" s="21">
        <v>2282</v>
      </c>
      <c r="B221" s="29" t="s">
        <v>1</v>
      </c>
      <c r="C221" s="29" t="s">
        <v>57</v>
      </c>
      <c r="D221" s="29"/>
      <c r="E221" s="29" t="s">
        <v>266</v>
      </c>
      <c r="F221" s="30">
        <v>36724</v>
      </c>
      <c r="G221" s="32">
        <v>18399.060000000001</v>
      </c>
      <c r="H221" s="32">
        <v>18399.060000000001</v>
      </c>
      <c r="I221" s="8">
        <v>0</v>
      </c>
      <c r="J221" s="10">
        <v>1.7485950811766597</v>
      </c>
      <c r="K221" s="8">
        <v>32172.505814274235</v>
      </c>
      <c r="L221" s="16">
        <v>1</v>
      </c>
      <c r="M221" s="33">
        <v>0</v>
      </c>
      <c r="N221" s="8">
        <v>0</v>
      </c>
      <c r="O221" s="8">
        <v>0</v>
      </c>
    </row>
    <row r="222" spans="1:15" x14ac:dyDescent="0.25">
      <c r="A222" s="21">
        <v>2314</v>
      </c>
      <c r="B222" s="29" t="s">
        <v>1</v>
      </c>
      <c r="C222" s="29" t="s">
        <v>57</v>
      </c>
      <c r="D222" s="29"/>
      <c r="E222" s="29" t="s">
        <v>267</v>
      </c>
      <c r="F222" s="30">
        <v>36973</v>
      </c>
      <c r="G222" s="32">
        <v>14000</v>
      </c>
      <c r="H222" s="32">
        <v>14000</v>
      </c>
      <c r="I222" s="8">
        <v>0</v>
      </c>
      <c r="J222" s="10">
        <v>1.7173997473950111</v>
      </c>
      <c r="K222" s="8">
        <v>24043.596463530157</v>
      </c>
      <c r="L222" s="16">
        <v>1</v>
      </c>
      <c r="M222" s="33">
        <v>0</v>
      </c>
      <c r="N222" s="8">
        <v>0</v>
      </c>
      <c r="O222" s="8">
        <v>0</v>
      </c>
    </row>
    <row r="223" spans="1:15" x14ac:dyDescent="0.25">
      <c r="A223" s="21">
        <v>2318</v>
      </c>
      <c r="B223" s="29" t="s">
        <v>1</v>
      </c>
      <c r="C223" s="29" t="s">
        <v>57</v>
      </c>
      <c r="D223" s="29"/>
      <c r="E223" s="29" t="s">
        <v>268</v>
      </c>
      <c r="F223" s="30">
        <v>37033</v>
      </c>
      <c r="G223" s="32">
        <v>6587</v>
      </c>
      <c r="H223" s="32">
        <v>6587</v>
      </c>
      <c r="I223" s="8">
        <v>0</v>
      </c>
      <c r="J223" s="10">
        <v>1.7173997473950111</v>
      </c>
      <c r="K223" s="8">
        <v>11312.512136090938</v>
      </c>
      <c r="L223" s="16">
        <v>1</v>
      </c>
      <c r="M223" s="33">
        <v>0</v>
      </c>
      <c r="N223" s="8">
        <v>0</v>
      </c>
      <c r="O223" s="8">
        <v>0</v>
      </c>
    </row>
    <row r="224" spans="1:15" x14ac:dyDescent="0.25">
      <c r="A224" s="21">
        <v>2320</v>
      </c>
      <c r="B224" s="29" t="s">
        <v>150</v>
      </c>
      <c r="C224" s="29" t="s">
        <v>151</v>
      </c>
      <c r="D224" s="29" t="s">
        <v>152</v>
      </c>
      <c r="E224" s="29" t="s">
        <v>269</v>
      </c>
      <c r="F224" s="30">
        <v>37072</v>
      </c>
      <c r="G224" s="32">
        <v>47445.02</v>
      </c>
      <c r="H224" s="32">
        <v>15656.9</v>
      </c>
      <c r="I224" s="8">
        <v>31788.119999999995</v>
      </c>
      <c r="J224" s="10">
        <v>1.7173997473950111</v>
      </c>
      <c r="K224" s="8">
        <v>81482.06536315124</v>
      </c>
      <c r="L224" s="16">
        <v>0.33000091474300147</v>
      </c>
      <c r="M224" s="33">
        <v>0.2</v>
      </c>
      <c r="N224" s="8">
        <v>9489.003999999999</v>
      </c>
      <c r="O224" s="8">
        <v>16296.413072630248</v>
      </c>
    </row>
    <row r="225" spans="1:15" x14ac:dyDescent="0.25">
      <c r="A225" s="21">
        <v>2322</v>
      </c>
      <c r="B225" s="29" t="s">
        <v>150</v>
      </c>
      <c r="C225" s="29" t="s">
        <v>101</v>
      </c>
      <c r="D225" s="29"/>
      <c r="E225" s="29" t="s">
        <v>270</v>
      </c>
      <c r="F225" s="30">
        <v>37072</v>
      </c>
      <c r="G225" s="32">
        <v>20040</v>
      </c>
      <c r="H225" s="32">
        <v>13226.400000000001</v>
      </c>
      <c r="I225" s="8">
        <v>6813.5999999999985</v>
      </c>
      <c r="J225" s="10">
        <v>1.7173997473950111</v>
      </c>
      <c r="K225" s="8">
        <v>34416.690937796026</v>
      </c>
      <c r="L225" s="16">
        <v>0.66</v>
      </c>
      <c r="M225" s="33">
        <v>0</v>
      </c>
      <c r="N225" s="8">
        <v>0</v>
      </c>
      <c r="O225" s="8">
        <v>0</v>
      </c>
    </row>
    <row r="226" spans="1:15" x14ac:dyDescent="0.25">
      <c r="A226" s="21">
        <v>2323</v>
      </c>
      <c r="B226" s="29" t="s">
        <v>51</v>
      </c>
      <c r="C226" s="29" t="s">
        <v>101</v>
      </c>
      <c r="D226" s="29"/>
      <c r="E226" s="29" t="s">
        <v>271</v>
      </c>
      <c r="F226" s="30">
        <v>37072</v>
      </c>
      <c r="G226" s="32">
        <v>240150.88</v>
      </c>
      <c r="H226" s="32">
        <v>88055.37000000001</v>
      </c>
      <c r="I226" s="8">
        <v>152095.51</v>
      </c>
      <c r="J226" s="10">
        <v>1.7173997473950111</v>
      </c>
      <c r="K226" s="8">
        <v>412435.06064868963</v>
      </c>
      <c r="L226" s="16">
        <v>0.36666686376497976</v>
      </c>
      <c r="M226" s="33">
        <v>0.4</v>
      </c>
      <c r="N226" s="8">
        <v>96060.352000000014</v>
      </c>
      <c r="O226" s="8">
        <v>164974.02425947587</v>
      </c>
    </row>
    <row r="227" spans="1:15" x14ac:dyDescent="0.25">
      <c r="A227" s="21">
        <v>2324</v>
      </c>
      <c r="B227" s="29" t="s">
        <v>51</v>
      </c>
      <c r="C227" s="29" t="s">
        <v>101</v>
      </c>
      <c r="D227" s="29"/>
      <c r="E227" s="29" t="s">
        <v>272</v>
      </c>
      <c r="F227" s="30">
        <v>37072</v>
      </c>
      <c r="G227" s="32">
        <v>40984.83</v>
      </c>
      <c r="H227" s="32">
        <v>13525.040000000003</v>
      </c>
      <c r="I227" s="8">
        <v>27459.79</v>
      </c>
      <c r="J227" s="10">
        <v>1.7173997473950111</v>
      </c>
      <c r="K227" s="8">
        <v>70387.336689027477</v>
      </c>
      <c r="L227" s="16">
        <v>0.33000112480642235</v>
      </c>
      <c r="M227" s="33">
        <v>0.14000000000000001</v>
      </c>
      <c r="N227" s="8">
        <v>5737.8762000000006</v>
      </c>
      <c r="O227" s="8">
        <v>9854.2271364638473</v>
      </c>
    </row>
    <row r="228" spans="1:15" x14ac:dyDescent="0.25">
      <c r="A228" s="21">
        <v>2325</v>
      </c>
      <c r="B228" s="29" t="s">
        <v>51</v>
      </c>
      <c r="C228" s="29" t="s">
        <v>101</v>
      </c>
      <c r="D228" s="29"/>
      <c r="E228" s="29" t="s">
        <v>273</v>
      </c>
      <c r="F228" s="30">
        <v>37072</v>
      </c>
      <c r="G228" s="32">
        <v>120592.32000000001</v>
      </c>
      <c r="H228" s="32">
        <v>44217.26999999999</v>
      </c>
      <c r="I228" s="8">
        <v>76375.050000000017</v>
      </c>
      <c r="J228" s="10">
        <v>1.7173997473950111</v>
      </c>
      <c r="K228" s="8">
        <v>207105.21990577836</v>
      </c>
      <c r="L228" s="16">
        <v>0.36666737981324171</v>
      </c>
      <c r="M228" s="33">
        <v>0.14000000000000001</v>
      </c>
      <c r="N228" s="8">
        <v>16882.924800000004</v>
      </c>
      <c r="O228" s="8">
        <v>28994.730786808974</v>
      </c>
    </row>
    <row r="229" spans="1:15" x14ac:dyDescent="0.25">
      <c r="A229" s="21">
        <v>2326</v>
      </c>
      <c r="B229" s="29" t="s">
        <v>51</v>
      </c>
      <c r="C229" s="29" t="s">
        <v>101</v>
      </c>
      <c r="D229" s="29"/>
      <c r="E229" s="29" t="s">
        <v>274</v>
      </c>
      <c r="F229" s="30">
        <v>37072</v>
      </c>
      <c r="G229" s="32">
        <v>118546.32</v>
      </c>
      <c r="H229" s="32">
        <v>43467</v>
      </c>
      <c r="I229" s="8">
        <v>75079.320000000007</v>
      </c>
      <c r="J229" s="10">
        <v>1.7173997473950111</v>
      </c>
      <c r="K229" s="8">
        <v>203591.42002260816</v>
      </c>
      <c r="L229" s="16">
        <v>0.36666680163500642</v>
      </c>
      <c r="M229" s="33">
        <v>0.05</v>
      </c>
      <c r="N229" s="8">
        <v>5927.3160000000007</v>
      </c>
      <c r="O229" s="8">
        <v>10179.571001130409</v>
      </c>
    </row>
    <row r="230" spans="1:15" x14ac:dyDescent="0.25">
      <c r="A230" s="21">
        <v>2327</v>
      </c>
      <c r="B230" s="29" t="s">
        <v>1</v>
      </c>
      <c r="C230" s="29" t="s">
        <v>101</v>
      </c>
      <c r="D230" s="29"/>
      <c r="E230" s="29" t="s">
        <v>232</v>
      </c>
      <c r="F230" s="30">
        <v>37072</v>
      </c>
      <c r="G230" s="32">
        <v>140302.06</v>
      </c>
      <c r="H230" s="32">
        <v>115749.26000000001</v>
      </c>
      <c r="I230" s="8">
        <v>24552.799999999988</v>
      </c>
      <c r="J230" s="10">
        <v>1.7173997473950111</v>
      </c>
      <c r="K230" s="8">
        <v>240954.7224029997</v>
      </c>
      <c r="L230" s="16">
        <v>0.82500043121248545</v>
      </c>
      <c r="M230" s="33">
        <v>0</v>
      </c>
      <c r="N230" s="8">
        <v>0</v>
      </c>
      <c r="O230" s="8">
        <v>0</v>
      </c>
    </row>
    <row r="231" spans="1:15" x14ac:dyDescent="0.25">
      <c r="A231" s="21">
        <v>2329</v>
      </c>
      <c r="B231" s="29" t="s">
        <v>1</v>
      </c>
      <c r="C231" s="29" t="s">
        <v>101</v>
      </c>
      <c r="D231" s="29"/>
      <c r="E231" s="29" t="s">
        <v>275</v>
      </c>
      <c r="F231" s="30">
        <v>37072</v>
      </c>
      <c r="G231" s="32">
        <v>19434.39</v>
      </c>
      <c r="H231" s="32">
        <v>19434.390000000003</v>
      </c>
      <c r="I231" s="8">
        <v>0</v>
      </c>
      <c r="J231" s="10">
        <v>1.7173997473950111</v>
      </c>
      <c r="K231" s="8">
        <v>33376.616476776129</v>
      </c>
      <c r="L231" s="16">
        <v>1.0000000000000002</v>
      </c>
      <c r="M231" s="33">
        <v>0</v>
      </c>
      <c r="N231" s="8">
        <v>0</v>
      </c>
      <c r="O231" s="8">
        <v>0</v>
      </c>
    </row>
    <row r="232" spans="1:15" x14ac:dyDescent="0.25">
      <c r="A232" s="21">
        <v>2341</v>
      </c>
      <c r="B232" s="29" t="s">
        <v>79</v>
      </c>
      <c r="C232" s="29" t="s">
        <v>57</v>
      </c>
      <c r="D232" s="29"/>
      <c r="E232" s="29" t="s">
        <v>276</v>
      </c>
      <c r="F232" s="30">
        <v>37194</v>
      </c>
      <c r="G232" s="32">
        <v>18359.189999999999</v>
      </c>
      <c r="H232" s="32">
        <v>18359.189999999999</v>
      </c>
      <c r="I232" s="8">
        <v>0</v>
      </c>
      <c r="J232" s="10">
        <v>1.7173997473950111</v>
      </c>
      <c r="K232" s="8">
        <v>31530.06826837701</v>
      </c>
      <c r="L232" s="16">
        <v>1</v>
      </c>
      <c r="M232" s="33">
        <v>0</v>
      </c>
      <c r="N232" s="8">
        <v>0</v>
      </c>
      <c r="O232" s="8">
        <v>0</v>
      </c>
    </row>
    <row r="233" spans="1:15" x14ac:dyDescent="0.25">
      <c r="A233" s="21">
        <v>2346</v>
      </c>
      <c r="B233" s="29" t="s">
        <v>1</v>
      </c>
      <c r="C233" s="29" t="s">
        <v>57</v>
      </c>
      <c r="D233" s="29"/>
      <c r="E233" s="29" t="s">
        <v>277</v>
      </c>
      <c r="F233" s="30">
        <v>37265</v>
      </c>
      <c r="G233" s="32">
        <v>17620</v>
      </c>
      <c r="H233" s="32">
        <v>17620</v>
      </c>
      <c r="I233" s="8">
        <v>0</v>
      </c>
      <c r="J233" s="10">
        <v>1.6638130926888957</v>
      </c>
      <c r="K233" s="8">
        <v>29316.386693178341</v>
      </c>
      <c r="L233" s="16">
        <v>1</v>
      </c>
      <c r="M233" s="33">
        <v>0</v>
      </c>
      <c r="N233" s="8">
        <v>0</v>
      </c>
      <c r="O233" s="8">
        <v>0</v>
      </c>
    </row>
    <row r="234" spans="1:15" x14ac:dyDescent="0.25">
      <c r="A234" s="21">
        <v>2348</v>
      </c>
      <c r="B234" s="29" t="s">
        <v>1</v>
      </c>
      <c r="C234" s="29" t="s">
        <v>57</v>
      </c>
      <c r="D234" s="29"/>
      <c r="E234" s="29" t="s">
        <v>278</v>
      </c>
      <c r="F234" s="30">
        <v>37406</v>
      </c>
      <c r="G234" s="32">
        <v>15710</v>
      </c>
      <c r="H234" s="32">
        <v>15710</v>
      </c>
      <c r="I234" s="8">
        <v>0</v>
      </c>
      <c r="J234" s="10">
        <v>1.6638130926888957</v>
      </c>
      <c r="K234" s="8">
        <v>26138.503686142551</v>
      </c>
      <c r="L234" s="16">
        <v>1</v>
      </c>
      <c r="M234" s="33">
        <v>0</v>
      </c>
      <c r="N234" s="8">
        <v>0</v>
      </c>
      <c r="O234" s="8">
        <v>0</v>
      </c>
    </row>
    <row r="235" spans="1:15" x14ac:dyDescent="0.25">
      <c r="A235" s="21">
        <v>2353</v>
      </c>
      <c r="B235" s="29" t="s">
        <v>1</v>
      </c>
      <c r="C235" s="29" t="s">
        <v>57</v>
      </c>
      <c r="D235" s="29"/>
      <c r="E235" s="29" t="s">
        <v>279</v>
      </c>
      <c r="F235" s="30">
        <v>37433</v>
      </c>
      <c r="G235" s="32">
        <v>6462.44</v>
      </c>
      <c r="H235" s="32">
        <v>6462.44</v>
      </c>
      <c r="I235" s="8">
        <v>0</v>
      </c>
      <c r="J235" s="10">
        <v>1.6638130926888957</v>
      </c>
      <c r="K235" s="8">
        <v>10752.292282716426</v>
      </c>
      <c r="L235" s="16">
        <v>1</v>
      </c>
      <c r="M235" s="33">
        <v>0</v>
      </c>
      <c r="N235" s="8">
        <v>0</v>
      </c>
      <c r="O235" s="8">
        <v>0</v>
      </c>
    </row>
    <row r="236" spans="1:15" x14ac:dyDescent="0.25">
      <c r="A236" s="21">
        <v>2354</v>
      </c>
      <c r="B236" s="29" t="s">
        <v>1</v>
      </c>
      <c r="C236" s="29" t="s">
        <v>57</v>
      </c>
      <c r="D236" s="29"/>
      <c r="E236" s="29" t="s">
        <v>280</v>
      </c>
      <c r="F236" s="30">
        <v>37433</v>
      </c>
      <c r="G236" s="32">
        <v>6929.44</v>
      </c>
      <c r="H236" s="32">
        <v>6929.44</v>
      </c>
      <c r="I236" s="8">
        <v>0</v>
      </c>
      <c r="J236" s="10">
        <v>1.6638130926888957</v>
      </c>
      <c r="K236" s="8">
        <v>11529.29299700214</v>
      </c>
      <c r="L236" s="16">
        <v>1</v>
      </c>
      <c r="M236" s="33">
        <v>0</v>
      </c>
      <c r="N236" s="8">
        <v>0</v>
      </c>
      <c r="O236" s="8">
        <v>0</v>
      </c>
    </row>
    <row r="237" spans="1:15" x14ac:dyDescent="0.25">
      <c r="A237" s="21">
        <v>2364</v>
      </c>
      <c r="B237" s="29" t="s">
        <v>1</v>
      </c>
      <c r="C237" s="29" t="s">
        <v>57</v>
      </c>
      <c r="D237" s="29"/>
      <c r="E237" s="29" t="s">
        <v>281</v>
      </c>
      <c r="F237" s="30">
        <v>37437</v>
      </c>
      <c r="G237" s="32">
        <v>103620.84</v>
      </c>
      <c r="H237" s="32">
        <v>103620.84</v>
      </c>
      <c r="I237" s="8">
        <v>0</v>
      </c>
      <c r="J237" s="10">
        <v>1.6638130926888957</v>
      </c>
      <c r="K237" s="8">
        <v>172405.71026742121</v>
      </c>
      <c r="L237" s="16">
        <v>1</v>
      </c>
      <c r="M237" s="33">
        <v>0</v>
      </c>
      <c r="N237" s="8">
        <v>0</v>
      </c>
      <c r="O237" s="8">
        <v>0</v>
      </c>
    </row>
    <row r="238" spans="1:15" x14ac:dyDescent="0.25">
      <c r="A238" s="21">
        <v>2370</v>
      </c>
      <c r="B238" s="29" t="s">
        <v>150</v>
      </c>
      <c r="C238" s="29" t="s">
        <v>101</v>
      </c>
      <c r="D238" s="29" t="s">
        <v>152</v>
      </c>
      <c r="E238" s="29" t="s">
        <v>282</v>
      </c>
      <c r="F238" s="30">
        <v>37437</v>
      </c>
      <c r="G238" s="32">
        <v>28191.75</v>
      </c>
      <c r="H238" s="32">
        <v>17478.990000000002</v>
      </c>
      <c r="I238" s="8">
        <v>10712.759999999998</v>
      </c>
      <c r="J238" s="10">
        <v>1.6638130926888957</v>
      </c>
      <c r="K238" s="8">
        <v>46905.802755812176</v>
      </c>
      <c r="L238" s="16">
        <v>0.62000372449386798</v>
      </c>
      <c r="M238" s="33">
        <v>0</v>
      </c>
      <c r="N238" s="8">
        <v>0</v>
      </c>
      <c r="O238" s="8">
        <v>0</v>
      </c>
    </row>
    <row r="239" spans="1:15" x14ac:dyDescent="0.25">
      <c r="A239" s="21">
        <v>2371</v>
      </c>
      <c r="B239" s="29" t="s">
        <v>150</v>
      </c>
      <c r="C239" s="29" t="s">
        <v>151</v>
      </c>
      <c r="D239" s="29" t="s">
        <v>152</v>
      </c>
      <c r="E239" s="29" t="s">
        <v>283</v>
      </c>
      <c r="F239" s="30">
        <v>37437</v>
      </c>
      <c r="G239" s="32">
        <v>192110.79</v>
      </c>
      <c r="H239" s="32">
        <v>59554.390000000007</v>
      </c>
      <c r="I239" s="8">
        <v>132556.4</v>
      </c>
      <c r="J239" s="10">
        <v>1.6638130926888957</v>
      </c>
      <c r="K239" s="8">
        <v>319636.44764880696</v>
      </c>
      <c r="L239" s="16">
        <v>0.31000023476036931</v>
      </c>
      <c r="M239" s="33">
        <v>0.2</v>
      </c>
      <c r="N239" s="8">
        <v>38422.158000000003</v>
      </c>
      <c r="O239" s="8">
        <v>63927.289529761394</v>
      </c>
    </row>
    <row r="240" spans="1:15" x14ac:dyDescent="0.25">
      <c r="A240" s="21">
        <v>2375</v>
      </c>
      <c r="B240" s="29" t="s">
        <v>1</v>
      </c>
      <c r="C240" s="29" t="s">
        <v>57</v>
      </c>
      <c r="D240" s="29"/>
      <c r="E240" s="29" t="s">
        <v>284</v>
      </c>
      <c r="F240" s="30">
        <v>37518</v>
      </c>
      <c r="G240" s="32">
        <v>6470</v>
      </c>
      <c r="H240" s="32">
        <v>6470</v>
      </c>
      <c r="I240" s="8">
        <v>0</v>
      </c>
      <c r="J240" s="10">
        <v>1.6638130926888957</v>
      </c>
      <c r="K240" s="8">
        <v>10764.870709697156</v>
      </c>
      <c r="L240" s="16">
        <v>1</v>
      </c>
      <c r="M240" s="33">
        <v>0</v>
      </c>
      <c r="N240" s="8">
        <v>0</v>
      </c>
      <c r="O240" s="8">
        <v>0</v>
      </c>
    </row>
    <row r="241" spans="1:15" x14ac:dyDescent="0.25">
      <c r="A241" s="21">
        <v>2377</v>
      </c>
      <c r="B241" s="29" t="s">
        <v>1</v>
      </c>
      <c r="C241" s="29" t="s">
        <v>57</v>
      </c>
      <c r="D241" s="29"/>
      <c r="E241" s="29" t="s">
        <v>285</v>
      </c>
      <c r="F241" s="30">
        <v>37529</v>
      </c>
      <c r="G241" s="32">
        <v>5170</v>
      </c>
      <c r="H241" s="32">
        <v>5170.0000000000009</v>
      </c>
      <c r="I241" s="8">
        <v>0</v>
      </c>
      <c r="J241" s="10">
        <v>1.6638130926888957</v>
      </c>
      <c r="K241" s="8">
        <v>8601.9136892015904</v>
      </c>
      <c r="L241" s="16">
        <v>1.0000000000000002</v>
      </c>
      <c r="M241" s="33">
        <v>0</v>
      </c>
      <c r="N241" s="8">
        <v>0</v>
      </c>
      <c r="O241" s="8">
        <v>0</v>
      </c>
    </row>
    <row r="242" spans="1:15" x14ac:dyDescent="0.25">
      <c r="A242" s="21">
        <v>2381</v>
      </c>
      <c r="B242" s="29" t="s">
        <v>1</v>
      </c>
      <c r="C242" s="29" t="s">
        <v>57</v>
      </c>
      <c r="D242" s="29"/>
      <c r="E242" s="29" t="s">
        <v>286</v>
      </c>
      <c r="F242" s="30">
        <v>37749</v>
      </c>
      <c r="G242" s="32">
        <v>11239.8</v>
      </c>
      <c r="H242" s="32">
        <v>10865.14</v>
      </c>
      <c r="I242" s="8">
        <v>374.65999999999985</v>
      </c>
      <c r="J242" s="10">
        <v>1.625038840752913</v>
      </c>
      <c r="K242" s="8">
        <v>18265.111562294591</v>
      </c>
      <c r="L242" s="16">
        <v>0.96666666666666667</v>
      </c>
      <c r="M242" s="33">
        <v>0</v>
      </c>
      <c r="N242" s="8">
        <v>0</v>
      </c>
      <c r="O242" s="8">
        <v>0</v>
      </c>
    </row>
    <row r="243" spans="1:15" x14ac:dyDescent="0.25">
      <c r="A243" s="21">
        <v>2387</v>
      </c>
      <c r="B243" s="29" t="s">
        <v>1</v>
      </c>
      <c r="C243" s="29" t="s">
        <v>57</v>
      </c>
      <c r="D243" s="29"/>
      <c r="E243" s="29" t="s">
        <v>287</v>
      </c>
      <c r="F243" s="30">
        <v>37797</v>
      </c>
      <c r="G243" s="32">
        <v>7054</v>
      </c>
      <c r="H243" s="32">
        <v>7054.0000000000009</v>
      </c>
      <c r="I243" s="8">
        <v>0</v>
      </c>
      <c r="J243" s="10">
        <v>1.625038840752913</v>
      </c>
      <c r="K243" s="8">
        <v>11463.023982671049</v>
      </c>
      <c r="L243" s="16">
        <v>1.0000000000000002</v>
      </c>
      <c r="M243" s="33">
        <v>0</v>
      </c>
      <c r="N243" s="8">
        <v>0</v>
      </c>
      <c r="O243" s="8">
        <v>0</v>
      </c>
    </row>
    <row r="244" spans="1:15" x14ac:dyDescent="0.25">
      <c r="A244" s="21">
        <v>2388</v>
      </c>
      <c r="B244" s="29" t="s">
        <v>1</v>
      </c>
      <c r="C244" s="29" t="s">
        <v>57</v>
      </c>
      <c r="D244" s="29"/>
      <c r="E244" s="29" t="s">
        <v>288</v>
      </c>
      <c r="F244" s="30">
        <v>37797</v>
      </c>
      <c r="G244" s="32">
        <v>7910</v>
      </c>
      <c r="H244" s="32">
        <v>7910</v>
      </c>
      <c r="I244" s="8">
        <v>0</v>
      </c>
      <c r="J244" s="10">
        <v>1.625038840752913</v>
      </c>
      <c r="K244" s="8">
        <v>12854.057230355542</v>
      </c>
      <c r="L244" s="16">
        <v>1</v>
      </c>
      <c r="M244" s="33">
        <v>0</v>
      </c>
      <c r="N244" s="8">
        <v>0</v>
      </c>
      <c r="O244" s="8">
        <v>0</v>
      </c>
    </row>
    <row r="245" spans="1:15" x14ac:dyDescent="0.25">
      <c r="A245" s="21">
        <v>2390</v>
      </c>
      <c r="B245" s="29" t="s">
        <v>150</v>
      </c>
      <c r="C245" s="29" t="s">
        <v>151</v>
      </c>
      <c r="D245" s="29" t="s">
        <v>152</v>
      </c>
      <c r="E245" s="29" t="s">
        <v>289</v>
      </c>
      <c r="F245" s="30">
        <v>37802</v>
      </c>
      <c r="G245" s="32">
        <v>1216110</v>
      </c>
      <c r="H245" s="32">
        <v>352671.9</v>
      </c>
      <c r="I245" s="8">
        <v>863438.1</v>
      </c>
      <c r="J245" s="10">
        <v>1.625038840752913</v>
      </c>
      <c r="K245" s="8">
        <v>1976225.984628025</v>
      </c>
      <c r="L245" s="16">
        <v>0.29000000000000004</v>
      </c>
      <c r="M245" s="33">
        <v>0.2</v>
      </c>
      <c r="N245" s="8">
        <v>243222</v>
      </c>
      <c r="O245" s="8">
        <v>395245.19692560501</v>
      </c>
    </row>
    <row r="246" spans="1:15" x14ac:dyDescent="0.25">
      <c r="A246" s="21">
        <v>2402</v>
      </c>
      <c r="B246" s="29" t="s">
        <v>150</v>
      </c>
      <c r="C246" s="29" t="s">
        <v>151</v>
      </c>
      <c r="D246" s="29" t="s">
        <v>38</v>
      </c>
      <c r="E246" s="29" t="s">
        <v>290</v>
      </c>
      <c r="F246" s="30">
        <v>36341</v>
      </c>
      <c r="G246" s="32">
        <v>308700</v>
      </c>
      <c r="H246" s="32">
        <v>114219</v>
      </c>
      <c r="I246" s="8">
        <v>194481</v>
      </c>
      <c r="J246" s="10">
        <v>1.7953474170655224</v>
      </c>
      <c r="K246" s="8">
        <v>554223.74764812679</v>
      </c>
      <c r="L246" s="16">
        <v>0.37</v>
      </c>
      <c r="M246" s="33">
        <v>0</v>
      </c>
      <c r="N246" s="8">
        <v>0</v>
      </c>
      <c r="O246" s="8">
        <v>0</v>
      </c>
    </row>
    <row r="247" spans="1:15" x14ac:dyDescent="0.25">
      <c r="A247" s="21">
        <v>2404</v>
      </c>
      <c r="B247" s="29" t="s">
        <v>150</v>
      </c>
      <c r="C247" s="29" t="s">
        <v>151</v>
      </c>
      <c r="D247" s="29" t="s">
        <v>38</v>
      </c>
      <c r="E247" s="29" t="s">
        <v>291</v>
      </c>
      <c r="F247" s="30">
        <v>36707</v>
      </c>
      <c r="G247" s="32">
        <v>117900</v>
      </c>
      <c r="H247" s="32">
        <v>41265</v>
      </c>
      <c r="I247" s="8">
        <v>76635</v>
      </c>
      <c r="J247" s="10">
        <v>1.7485950811766597</v>
      </c>
      <c r="K247" s="8">
        <v>206159.36007072817</v>
      </c>
      <c r="L247" s="16">
        <v>0.35</v>
      </c>
      <c r="M247" s="33">
        <v>0</v>
      </c>
      <c r="N247" s="8">
        <v>0</v>
      </c>
      <c r="O247" s="8">
        <v>0</v>
      </c>
    </row>
    <row r="248" spans="1:15" x14ac:dyDescent="0.25">
      <c r="A248" s="21">
        <v>2406</v>
      </c>
      <c r="B248" s="29" t="s">
        <v>150</v>
      </c>
      <c r="C248" s="29" t="s">
        <v>151</v>
      </c>
      <c r="D248" s="29" t="s">
        <v>38</v>
      </c>
      <c r="E248" s="29" t="s">
        <v>292</v>
      </c>
      <c r="F248" s="30">
        <v>37072</v>
      </c>
      <c r="G248" s="32">
        <v>454500</v>
      </c>
      <c r="H248" s="32">
        <v>149985</v>
      </c>
      <c r="I248" s="8">
        <v>304515</v>
      </c>
      <c r="J248" s="10">
        <v>1.7173997473950111</v>
      </c>
      <c r="K248" s="8">
        <v>780558.18519103259</v>
      </c>
      <c r="L248" s="16">
        <v>0.33</v>
      </c>
      <c r="M248" s="33">
        <v>0</v>
      </c>
      <c r="N248" s="8">
        <v>0</v>
      </c>
      <c r="O248" s="8">
        <v>0</v>
      </c>
    </row>
    <row r="249" spans="1:15" x14ac:dyDescent="0.25">
      <c r="A249" s="21">
        <v>2408</v>
      </c>
      <c r="B249" s="29" t="s">
        <v>150</v>
      </c>
      <c r="C249" s="29" t="s">
        <v>151</v>
      </c>
      <c r="D249" s="29" t="s">
        <v>38</v>
      </c>
      <c r="E249" s="29" t="s">
        <v>293</v>
      </c>
      <c r="F249" s="30">
        <v>37437</v>
      </c>
      <c r="G249" s="32">
        <v>127600</v>
      </c>
      <c r="H249" s="32">
        <v>39556</v>
      </c>
      <c r="I249" s="8">
        <v>88044</v>
      </c>
      <c r="J249" s="10">
        <v>1.6638130926888957</v>
      </c>
      <c r="K249" s="8">
        <v>212302.55062710308</v>
      </c>
      <c r="L249" s="16">
        <v>0.31</v>
      </c>
      <c r="M249" s="33">
        <v>0</v>
      </c>
      <c r="N249" s="8">
        <v>0</v>
      </c>
      <c r="O249" s="8">
        <v>0</v>
      </c>
    </row>
    <row r="250" spans="1:15" x14ac:dyDescent="0.25">
      <c r="A250" s="21">
        <v>2410</v>
      </c>
      <c r="B250" s="29" t="s">
        <v>1</v>
      </c>
      <c r="C250" s="29" t="s">
        <v>57</v>
      </c>
      <c r="D250" s="29"/>
      <c r="E250" s="29" t="s">
        <v>294</v>
      </c>
      <c r="F250" s="30">
        <v>37847</v>
      </c>
      <c r="G250" s="32">
        <v>15782.64</v>
      </c>
      <c r="H250" s="32">
        <v>15782.64</v>
      </c>
      <c r="I250" s="8">
        <v>0</v>
      </c>
      <c r="J250" s="10">
        <v>1.625038840752913</v>
      </c>
      <c r="K250" s="8">
        <v>25647.403009620553</v>
      </c>
      <c r="L250" s="16">
        <v>1</v>
      </c>
      <c r="M250" s="33">
        <v>0</v>
      </c>
      <c r="N250" s="8">
        <v>0</v>
      </c>
      <c r="O250" s="8">
        <v>0</v>
      </c>
    </row>
    <row r="251" spans="1:15" x14ac:dyDescent="0.25">
      <c r="A251" s="21">
        <v>2412</v>
      </c>
      <c r="B251" s="29" t="s">
        <v>1</v>
      </c>
      <c r="C251" s="29" t="s">
        <v>57</v>
      </c>
      <c r="D251" s="29"/>
      <c r="E251" s="29" t="s">
        <v>295</v>
      </c>
      <c r="F251" s="30">
        <v>37937</v>
      </c>
      <c r="G251" s="32">
        <v>127822</v>
      </c>
      <c r="H251" s="32">
        <v>115039.83</v>
      </c>
      <c r="I251" s="8">
        <v>12782.169999999998</v>
      </c>
      <c r="J251" s="10">
        <v>1.625038840752913</v>
      </c>
      <c r="K251" s="8">
        <v>207715.71470271886</v>
      </c>
      <c r="L251" s="16">
        <v>0.90000023470138157</v>
      </c>
      <c r="M251" s="33">
        <v>0</v>
      </c>
      <c r="N251" s="8">
        <v>0</v>
      </c>
      <c r="O251" s="8">
        <v>0</v>
      </c>
    </row>
    <row r="252" spans="1:15" x14ac:dyDescent="0.25">
      <c r="A252" s="21">
        <v>2418</v>
      </c>
      <c r="B252" s="29" t="s">
        <v>1</v>
      </c>
      <c r="C252" s="29" t="s">
        <v>57</v>
      </c>
      <c r="D252" s="29"/>
      <c r="E252" s="29" t="s">
        <v>296</v>
      </c>
      <c r="F252" s="30">
        <v>38015</v>
      </c>
      <c r="G252" s="32">
        <v>18565</v>
      </c>
      <c r="H252" s="32">
        <v>18565</v>
      </c>
      <c r="I252" s="8">
        <v>0</v>
      </c>
      <c r="J252" s="10">
        <v>1.5288840477863668</v>
      </c>
      <c r="K252" s="8">
        <v>28383.732347153898</v>
      </c>
      <c r="L252" s="16">
        <v>1</v>
      </c>
      <c r="M252" s="33">
        <v>0</v>
      </c>
      <c r="N252" s="8">
        <v>0</v>
      </c>
      <c r="O252" s="8">
        <v>0</v>
      </c>
    </row>
    <row r="253" spans="1:15" x14ac:dyDescent="0.25">
      <c r="A253" s="21">
        <v>2424</v>
      </c>
      <c r="B253" s="29" t="s">
        <v>1</v>
      </c>
      <c r="C253" s="29" t="s">
        <v>57</v>
      </c>
      <c r="D253" s="29"/>
      <c r="E253" s="29" t="s">
        <v>297</v>
      </c>
      <c r="F253" s="30">
        <v>38120</v>
      </c>
      <c r="G253" s="32">
        <v>9416.5</v>
      </c>
      <c r="H253" s="32">
        <v>9416.5</v>
      </c>
      <c r="I253" s="8">
        <v>0</v>
      </c>
      <c r="J253" s="10">
        <v>1.5288840477863668</v>
      </c>
      <c r="K253" s="8">
        <v>14396.736635980324</v>
      </c>
      <c r="L253" s="16">
        <v>1</v>
      </c>
      <c r="M253" s="33">
        <v>0</v>
      </c>
      <c r="N253" s="8">
        <v>0</v>
      </c>
      <c r="O253" s="8">
        <v>0</v>
      </c>
    </row>
    <row r="254" spans="1:15" x14ac:dyDescent="0.25">
      <c r="A254" s="21">
        <v>2425</v>
      </c>
      <c r="B254" s="29" t="s">
        <v>1</v>
      </c>
      <c r="C254" s="29" t="s">
        <v>57</v>
      </c>
      <c r="D254" s="29"/>
      <c r="E254" s="29" t="s">
        <v>298</v>
      </c>
      <c r="F254" s="30">
        <v>38120</v>
      </c>
      <c r="G254" s="32">
        <v>9416.5</v>
      </c>
      <c r="H254" s="32">
        <v>9416.5</v>
      </c>
      <c r="I254" s="8">
        <v>0</v>
      </c>
      <c r="J254" s="10">
        <v>1.5288840477863668</v>
      </c>
      <c r="K254" s="8">
        <v>14396.736635980324</v>
      </c>
      <c r="L254" s="16">
        <v>1</v>
      </c>
      <c r="M254" s="33">
        <v>0</v>
      </c>
      <c r="N254" s="8">
        <v>0</v>
      </c>
      <c r="O254" s="8">
        <v>0</v>
      </c>
    </row>
    <row r="255" spans="1:15" x14ac:dyDescent="0.25">
      <c r="A255" s="21">
        <v>2427</v>
      </c>
      <c r="B255" s="29" t="s">
        <v>1</v>
      </c>
      <c r="C255" s="29" t="s">
        <v>57</v>
      </c>
      <c r="D255" s="29"/>
      <c r="E255" s="29" t="s">
        <v>299</v>
      </c>
      <c r="F255" s="30">
        <v>38168</v>
      </c>
      <c r="G255" s="32">
        <v>5008.3</v>
      </c>
      <c r="H255" s="32">
        <v>5008.3</v>
      </c>
      <c r="I255" s="8">
        <v>0</v>
      </c>
      <c r="J255" s="10">
        <v>1.5288840477863668</v>
      </c>
      <c r="K255" s="8">
        <v>7657.1099765284607</v>
      </c>
      <c r="L255" s="16">
        <v>1</v>
      </c>
      <c r="M255" s="33">
        <v>0</v>
      </c>
      <c r="N255" s="8">
        <v>0</v>
      </c>
      <c r="O255" s="8">
        <v>0</v>
      </c>
    </row>
    <row r="256" spans="1:15" x14ac:dyDescent="0.25">
      <c r="A256" s="21">
        <v>2428</v>
      </c>
      <c r="B256" s="29" t="s">
        <v>1</v>
      </c>
      <c r="C256" s="29" t="s">
        <v>57</v>
      </c>
      <c r="D256" s="29"/>
      <c r="E256" s="29" t="s">
        <v>300</v>
      </c>
      <c r="F256" s="30">
        <v>38166</v>
      </c>
      <c r="G256" s="32">
        <v>20561</v>
      </c>
      <c r="H256" s="32">
        <v>20561</v>
      </c>
      <c r="I256" s="8">
        <v>0</v>
      </c>
      <c r="J256" s="10">
        <v>1.5288840477863668</v>
      </c>
      <c r="K256" s="8">
        <v>31435.384906535488</v>
      </c>
      <c r="L256" s="16">
        <v>1</v>
      </c>
      <c r="M256" s="33">
        <v>0</v>
      </c>
      <c r="N256" s="8">
        <v>0</v>
      </c>
      <c r="O256" s="8">
        <v>0</v>
      </c>
    </row>
    <row r="257" spans="1:15" x14ac:dyDescent="0.25">
      <c r="A257" s="21">
        <v>2433</v>
      </c>
      <c r="B257" s="29" t="s">
        <v>1</v>
      </c>
      <c r="C257" s="29" t="s">
        <v>101</v>
      </c>
      <c r="D257" s="29"/>
      <c r="E257" s="29" t="s">
        <v>301</v>
      </c>
      <c r="F257" s="30">
        <v>38168</v>
      </c>
      <c r="G257" s="32">
        <v>1053854.6299999999</v>
      </c>
      <c r="H257" s="32">
        <v>316156.39999999997</v>
      </c>
      <c r="I257" s="8">
        <v>737698.23</v>
      </c>
      <c r="J257" s="10">
        <v>1.5288840477863668</v>
      </c>
      <c r="K257" s="8">
        <v>1611221.5324928036</v>
      </c>
      <c r="L257" s="16">
        <v>0.30000001043787228</v>
      </c>
      <c r="M257" s="33">
        <v>0</v>
      </c>
      <c r="N257" s="8">
        <v>0</v>
      </c>
      <c r="O257" s="8">
        <v>0</v>
      </c>
    </row>
    <row r="258" spans="1:15" x14ac:dyDescent="0.25">
      <c r="A258" s="21">
        <v>2434</v>
      </c>
      <c r="B258" s="29" t="s">
        <v>150</v>
      </c>
      <c r="C258" s="29" t="s">
        <v>151</v>
      </c>
      <c r="D258" s="29" t="s">
        <v>152</v>
      </c>
      <c r="E258" s="29" t="s">
        <v>302</v>
      </c>
      <c r="F258" s="30">
        <v>38168</v>
      </c>
      <c r="G258" s="32">
        <v>232090</v>
      </c>
      <c r="H258" s="32">
        <v>62664.30000000001</v>
      </c>
      <c r="I258" s="8">
        <v>169425.69999999998</v>
      </c>
      <c r="J258" s="10">
        <v>1.5288840477863668</v>
      </c>
      <c r="K258" s="8">
        <v>354838.69865073788</v>
      </c>
      <c r="L258" s="16">
        <v>0.27</v>
      </c>
      <c r="M258" s="33">
        <v>0.2</v>
      </c>
      <c r="N258" s="8">
        <v>46418</v>
      </c>
      <c r="O258" s="8">
        <v>70967.739730147572</v>
      </c>
    </row>
    <row r="259" spans="1:15" x14ac:dyDescent="0.25">
      <c r="A259" s="21">
        <v>2435</v>
      </c>
      <c r="B259" s="29" t="s">
        <v>150</v>
      </c>
      <c r="C259" s="29" t="s">
        <v>151</v>
      </c>
      <c r="D259" s="29" t="s">
        <v>38</v>
      </c>
      <c r="E259" s="29" t="s">
        <v>303</v>
      </c>
      <c r="F259" s="30">
        <v>38168</v>
      </c>
      <c r="G259" s="32">
        <v>905500</v>
      </c>
      <c r="H259" s="32">
        <v>244485</v>
      </c>
      <c r="I259" s="8">
        <v>661015</v>
      </c>
      <c r="J259" s="10">
        <v>1.5288840477863668</v>
      </c>
      <c r="K259" s="8">
        <v>1384404.5052705551</v>
      </c>
      <c r="L259" s="16">
        <v>0.27</v>
      </c>
      <c r="M259" s="33">
        <v>0</v>
      </c>
      <c r="N259" s="8">
        <v>0</v>
      </c>
      <c r="O259" s="8">
        <v>0</v>
      </c>
    </row>
    <row r="260" spans="1:15" x14ac:dyDescent="0.25">
      <c r="A260" s="21">
        <v>2442</v>
      </c>
      <c r="B260" s="29" t="s">
        <v>79</v>
      </c>
      <c r="C260" s="29" t="s">
        <v>57</v>
      </c>
      <c r="D260" s="29"/>
      <c r="E260" s="29" t="s">
        <v>304</v>
      </c>
      <c r="F260" s="30">
        <v>38239</v>
      </c>
      <c r="G260" s="32">
        <v>11938</v>
      </c>
      <c r="H260" s="32">
        <v>11937.999999999998</v>
      </c>
      <c r="I260" s="8">
        <v>0</v>
      </c>
      <c r="J260" s="10">
        <v>1.5288840477863668</v>
      </c>
      <c r="K260" s="8">
        <v>18251.817762473645</v>
      </c>
      <c r="L260" s="16">
        <v>0.99999999999999989</v>
      </c>
      <c r="M260" s="33">
        <v>0</v>
      </c>
      <c r="N260" s="8">
        <v>0</v>
      </c>
      <c r="O260" s="8">
        <v>0</v>
      </c>
    </row>
    <row r="261" spans="1:15" x14ac:dyDescent="0.25">
      <c r="A261" s="21">
        <v>2456</v>
      </c>
      <c r="B261" s="29" t="s">
        <v>1</v>
      </c>
      <c r="C261" s="29" t="s">
        <v>57</v>
      </c>
      <c r="D261" s="29"/>
      <c r="E261" s="29" t="s">
        <v>305</v>
      </c>
      <c r="F261" s="30">
        <v>38358</v>
      </c>
      <c r="G261" s="32">
        <v>6800</v>
      </c>
      <c r="H261" s="32">
        <v>5666.67</v>
      </c>
      <c r="I261" s="8">
        <v>1133.33</v>
      </c>
      <c r="J261" s="10">
        <v>1.4609243715818374</v>
      </c>
      <c r="K261" s="8">
        <v>9934.2857267564941</v>
      </c>
      <c r="L261" s="16">
        <v>0.83333382352941177</v>
      </c>
      <c r="M261" s="33">
        <v>0</v>
      </c>
      <c r="N261" s="8">
        <v>0</v>
      </c>
      <c r="O261" s="8">
        <v>0</v>
      </c>
    </row>
    <row r="262" spans="1:15" x14ac:dyDescent="0.25">
      <c r="A262" s="21">
        <v>2457</v>
      </c>
      <c r="B262" s="29" t="s">
        <v>1</v>
      </c>
      <c r="C262" s="29" t="s">
        <v>57</v>
      </c>
      <c r="D262" s="29"/>
      <c r="E262" s="29" t="s">
        <v>306</v>
      </c>
      <c r="F262" s="30">
        <v>38309</v>
      </c>
      <c r="G262" s="32">
        <v>5930</v>
      </c>
      <c r="H262" s="32">
        <v>4941.67</v>
      </c>
      <c r="I262" s="8">
        <v>988.32999999999993</v>
      </c>
      <c r="J262" s="10">
        <v>1.5288840477863668</v>
      </c>
      <c r="K262" s="8">
        <v>9066.2824033731558</v>
      </c>
      <c r="L262" s="16">
        <v>0.8333338954468803</v>
      </c>
      <c r="M262" s="33">
        <v>0</v>
      </c>
      <c r="N262" s="8">
        <v>0</v>
      </c>
      <c r="O262" s="8">
        <v>0</v>
      </c>
    </row>
    <row r="263" spans="1:15" x14ac:dyDescent="0.25">
      <c r="A263" s="21">
        <v>2458</v>
      </c>
      <c r="B263" s="29" t="s">
        <v>1</v>
      </c>
      <c r="C263" s="29" t="s">
        <v>57</v>
      </c>
      <c r="D263" s="29"/>
      <c r="E263" s="29" t="s">
        <v>307</v>
      </c>
      <c r="F263" s="30">
        <v>38533</v>
      </c>
      <c r="G263" s="32">
        <v>9005</v>
      </c>
      <c r="H263" s="32">
        <v>7504.17</v>
      </c>
      <c r="I263" s="8">
        <v>1500.83</v>
      </c>
      <c r="J263" s="10">
        <v>1.4609243715818374</v>
      </c>
      <c r="K263" s="8">
        <v>13155.623966094447</v>
      </c>
      <c r="L263" s="16">
        <v>0.83333370349805669</v>
      </c>
      <c r="M263" s="33">
        <v>0</v>
      </c>
      <c r="N263" s="8">
        <v>0</v>
      </c>
      <c r="O263" s="8">
        <v>0</v>
      </c>
    </row>
    <row r="264" spans="1:15" x14ac:dyDescent="0.25">
      <c r="A264" s="21">
        <v>2463</v>
      </c>
      <c r="B264" s="29" t="s">
        <v>150</v>
      </c>
      <c r="C264" s="29" t="s">
        <v>151</v>
      </c>
      <c r="D264" s="29" t="s">
        <v>38</v>
      </c>
      <c r="E264" s="29" t="s">
        <v>308</v>
      </c>
      <c r="F264" s="30">
        <v>38533</v>
      </c>
      <c r="G264" s="32">
        <v>967696</v>
      </c>
      <c r="H264" s="32">
        <v>241923.99999999994</v>
      </c>
      <c r="I264" s="8">
        <v>725772</v>
      </c>
      <c r="J264" s="10">
        <v>1.4609243715818374</v>
      </c>
      <c r="K264" s="8">
        <v>1413730.6706822577</v>
      </c>
      <c r="L264" s="16">
        <v>0.24999999999999994</v>
      </c>
      <c r="M264" s="33">
        <v>0</v>
      </c>
      <c r="N264" s="8">
        <v>0</v>
      </c>
      <c r="O264" s="8">
        <v>0</v>
      </c>
    </row>
    <row r="265" spans="1:15" x14ac:dyDescent="0.25">
      <c r="A265" s="21">
        <v>2464</v>
      </c>
      <c r="B265" s="29" t="s">
        <v>150</v>
      </c>
      <c r="C265" s="29" t="s">
        <v>151</v>
      </c>
      <c r="D265" s="29" t="s">
        <v>38</v>
      </c>
      <c r="E265" s="29" t="s">
        <v>309</v>
      </c>
      <c r="F265" s="30">
        <v>38533</v>
      </c>
      <c r="G265" s="32">
        <v>1111775</v>
      </c>
      <c r="H265" s="32">
        <v>277943.75</v>
      </c>
      <c r="I265" s="8">
        <v>833831.25</v>
      </c>
      <c r="J265" s="10">
        <v>1.4609243715818374</v>
      </c>
      <c r="K265" s="8">
        <v>1624219.1932153972</v>
      </c>
      <c r="L265" s="16">
        <v>0.25</v>
      </c>
      <c r="M265" s="33">
        <v>0</v>
      </c>
      <c r="N265" s="8">
        <v>0</v>
      </c>
      <c r="O265" s="8">
        <v>0</v>
      </c>
    </row>
    <row r="266" spans="1:15" x14ac:dyDescent="0.25">
      <c r="A266" s="21">
        <v>2465</v>
      </c>
      <c r="B266" s="29" t="s">
        <v>1</v>
      </c>
      <c r="C266" s="29" t="s">
        <v>57</v>
      </c>
      <c r="D266" s="29"/>
      <c r="E266" s="29" t="s">
        <v>310</v>
      </c>
      <c r="F266" s="30">
        <v>38533</v>
      </c>
      <c r="G266" s="32">
        <v>420693</v>
      </c>
      <c r="H266" s="32">
        <v>350577.50000000006</v>
      </c>
      <c r="I266" s="8">
        <v>70115.499999999942</v>
      </c>
      <c r="J266" s="10">
        <v>1.4609243715818374</v>
      </c>
      <c r="K266" s="8">
        <v>614600.65665387793</v>
      </c>
      <c r="L266" s="16">
        <v>0.83333333333333348</v>
      </c>
      <c r="M266" s="33">
        <v>0</v>
      </c>
      <c r="N266" s="8">
        <v>0</v>
      </c>
      <c r="O266" s="8">
        <v>0</v>
      </c>
    </row>
    <row r="267" spans="1:15" x14ac:dyDescent="0.25">
      <c r="A267" s="21">
        <v>2466</v>
      </c>
      <c r="B267" s="29" t="s">
        <v>1</v>
      </c>
      <c r="C267" s="29" t="s">
        <v>57</v>
      </c>
      <c r="D267" s="29"/>
      <c r="E267" s="29" t="s">
        <v>311</v>
      </c>
      <c r="F267" s="30">
        <v>38533</v>
      </c>
      <c r="G267" s="32">
        <v>415387</v>
      </c>
      <c r="H267" s="32">
        <v>346155.86999999988</v>
      </c>
      <c r="I267" s="8">
        <v>69231.130000000121</v>
      </c>
      <c r="J267" s="10">
        <v>1.4609243715818374</v>
      </c>
      <c r="K267" s="8">
        <v>606848.99193826469</v>
      </c>
      <c r="L267" s="16">
        <v>0.83333342160443125</v>
      </c>
      <c r="M267" s="33">
        <v>0</v>
      </c>
      <c r="N267" s="8">
        <v>0</v>
      </c>
      <c r="O267" s="8">
        <v>0</v>
      </c>
    </row>
    <row r="268" spans="1:15" x14ac:dyDescent="0.25">
      <c r="A268" s="21">
        <v>2467</v>
      </c>
      <c r="B268" s="29" t="s">
        <v>1</v>
      </c>
      <c r="C268" s="29" t="s">
        <v>57</v>
      </c>
      <c r="D268" s="29"/>
      <c r="E268" s="29" t="s">
        <v>312</v>
      </c>
      <c r="F268" s="30">
        <v>38533</v>
      </c>
      <c r="G268" s="32">
        <v>74669</v>
      </c>
      <c r="H268" s="32">
        <v>62224.17</v>
      </c>
      <c r="I268" s="8">
        <v>12444.830000000002</v>
      </c>
      <c r="J268" s="10">
        <v>1.4609243715818374</v>
      </c>
      <c r="K268" s="8">
        <v>109085.76190164422</v>
      </c>
      <c r="L268" s="16">
        <v>0.83333337797479545</v>
      </c>
      <c r="M268" s="33">
        <v>0</v>
      </c>
      <c r="N268" s="8">
        <v>0</v>
      </c>
      <c r="O268" s="8">
        <v>0</v>
      </c>
    </row>
    <row r="269" spans="1:15" x14ac:dyDescent="0.25">
      <c r="A269" s="21">
        <v>2468</v>
      </c>
      <c r="B269" s="29" t="s">
        <v>1</v>
      </c>
      <c r="C269" s="29" t="s">
        <v>101</v>
      </c>
      <c r="D269" s="29"/>
      <c r="E269" s="29" t="s">
        <v>313</v>
      </c>
      <c r="F269" s="30">
        <v>38533</v>
      </c>
      <c r="G269" s="32">
        <v>728496</v>
      </c>
      <c r="H269" s="32">
        <v>455309.99999999994</v>
      </c>
      <c r="I269" s="8">
        <v>273186.00000000006</v>
      </c>
      <c r="J269" s="10">
        <v>1.4609243715818374</v>
      </c>
      <c r="K269" s="8">
        <v>1064277.5609998822</v>
      </c>
      <c r="L269" s="16">
        <v>0.62499999999999989</v>
      </c>
      <c r="M269" s="33">
        <v>0</v>
      </c>
      <c r="N269" s="8">
        <v>0</v>
      </c>
      <c r="O269" s="8">
        <v>0</v>
      </c>
    </row>
    <row r="270" spans="1:15" x14ac:dyDescent="0.25">
      <c r="A270" s="21">
        <v>2469</v>
      </c>
      <c r="B270" s="29" t="s">
        <v>1</v>
      </c>
      <c r="C270" s="29" t="s">
        <v>57</v>
      </c>
      <c r="D270" s="29"/>
      <c r="E270" s="29" t="s">
        <v>314</v>
      </c>
      <c r="F270" s="30">
        <v>38533</v>
      </c>
      <c r="G270" s="32">
        <v>301212</v>
      </c>
      <c r="H270" s="32">
        <v>251009.99999999994</v>
      </c>
      <c r="I270" s="8">
        <v>50202.000000000058</v>
      </c>
      <c r="J270" s="10">
        <v>1.4609243715818374</v>
      </c>
      <c r="K270" s="8">
        <v>440047.9518129084</v>
      </c>
      <c r="L270" s="16">
        <v>0.83333333333333315</v>
      </c>
      <c r="M270" s="33">
        <v>0</v>
      </c>
      <c r="N270" s="8">
        <v>0</v>
      </c>
      <c r="O270" s="8">
        <v>0</v>
      </c>
    </row>
    <row r="271" spans="1:15" x14ac:dyDescent="0.25">
      <c r="A271" s="21">
        <v>2470</v>
      </c>
      <c r="B271" s="29" t="s">
        <v>1</v>
      </c>
      <c r="C271" s="29" t="s">
        <v>57</v>
      </c>
      <c r="D271" s="29"/>
      <c r="E271" s="29" t="s">
        <v>315</v>
      </c>
      <c r="F271" s="30">
        <v>38533</v>
      </c>
      <c r="G271" s="32">
        <v>338641</v>
      </c>
      <c r="H271" s="32">
        <v>282200.87</v>
      </c>
      <c r="I271" s="8">
        <v>56440.130000000005</v>
      </c>
      <c r="J271" s="10">
        <v>1.4609243715818374</v>
      </c>
      <c r="K271" s="8">
        <v>494728.89011684502</v>
      </c>
      <c r="L271" s="16">
        <v>0.83333344160925582</v>
      </c>
      <c r="M271" s="33">
        <v>0</v>
      </c>
      <c r="N271" s="8">
        <v>0</v>
      </c>
      <c r="O271" s="8">
        <v>0</v>
      </c>
    </row>
    <row r="272" spans="1:15" x14ac:dyDescent="0.25">
      <c r="A272" s="21">
        <v>2471</v>
      </c>
      <c r="B272" s="29" t="s">
        <v>1</v>
      </c>
      <c r="C272" s="29" t="s">
        <v>101</v>
      </c>
      <c r="D272" s="29"/>
      <c r="E272" s="29" t="s">
        <v>316</v>
      </c>
      <c r="F272" s="30">
        <v>38533</v>
      </c>
      <c r="G272" s="32">
        <v>467486</v>
      </c>
      <c r="H272" s="32">
        <v>389571.66999999993</v>
      </c>
      <c r="I272" s="8">
        <v>77914.330000000075</v>
      </c>
      <c r="J272" s="10">
        <v>1.4609243715818374</v>
      </c>
      <c r="K272" s="8">
        <v>682961.69077330688</v>
      </c>
      <c r="L272" s="16">
        <v>0.83333334046367147</v>
      </c>
      <c r="M272" s="33">
        <v>0</v>
      </c>
      <c r="N272" s="8">
        <v>0</v>
      </c>
      <c r="O272" s="8">
        <v>0</v>
      </c>
    </row>
    <row r="273" spans="1:15" x14ac:dyDescent="0.25">
      <c r="A273" s="21">
        <v>2472</v>
      </c>
      <c r="B273" s="29" t="s">
        <v>1</v>
      </c>
      <c r="C273" s="29" t="s">
        <v>101</v>
      </c>
      <c r="D273" s="29"/>
      <c r="E273" s="29" t="s">
        <v>317</v>
      </c>
      <c r="F273" s="30">
        <v>38533</v>
      </c>
      <c r="G273" s="32">
        <v>15158</v>
      </c>
      <c r="H273" s="32">
        <v>15158</v>
      </c>
      <c r="I273" s="8">
        <v>0</v>
      </c>
      <c r="J273" s="10">
        <v>1.4609243715818374</v>
      </c>
      <c r="K273" s="8">
        <v>22144.691624437492</v>
      </c>
      <c r="L273" s="16">
        <v>1</v>
      </c>
      <c r="M273" s="33">
        <v>0</v>
      </c>
      <c r="N273" s="8">
        <v>0</v>
      </c>
      <c r="O273" s="8">
        <v>0</v>
      </c>
    </row>
    <row r="274" spans="1:15" x14ac:dyDescent="0.25">
      <c r="A274" s="21">
        <v>2473</v>
      </c>
      <c r="B274" s="29" t="s">
        <v>1</v>
      </c>
      <c r="C274" s="29" t="s">
        <v>57</v>
      </c>
      <c r="D274" s="29"/>
      <c r="E274" s="29" t="s">
        <v>318</v>
      </c>
      <c r="F274" s="30">
        <v>38533</v>
      </c>
      <c r="G274" s="32">
        <v>75546</v>
      </c>
      <c r="H274" s="32">
        <v>62955.000000000007</v>
      </c>
      <c r="I274" s="8">
        <v>12590.999999999993</v>
      </c>
      <c r="J274" s="10">
        <v>1.4609243715818374</v>
      </c>
      <c r="K274" s="8">
        <v>110366.99257552149</v>
      </c>
      <c r="L274" s="16">
        <v>0.83333333333333348</v>
      </c>
      <c r="M274" s="33">
        <v>0</v>
      </c>
      <c r="N274" s="8">
        <v>0</v>
      </c>
      <c r="O274" s="8">
        <v>0</v>
      </c>
    </row>
    <row r="275" spans="1:15" x14ac:dyDescent="0.25">
      <c r="A275" s="21">
        <v>2478</v>
      </c>
      <c r="B275" s="29" t="s">
        <v>1</v>
      </c>
      <c r="C275" s="29" t="s">
        <v>101</v>
      </c>
      <c r="D275" s="29"/>
      <c r="E275" s="29" t="s">
        <v>319</v>
      </c>
      <c r="F275" s="30">
        <v>38533</v>
      </c>
      <c r="G275" s="32">
        <v>877259</v>
      </c>
      <c r="H275" s="32">
        <v>243683.09999999998</v>
      </c>
      <c r="I275" s="8">
        <v>633575.9</v>
      </c>
      <c r="J275" s="10">
        <v>1.4609243715818374</v>
      </c>
      <c r="K275" s="8">
        <v>1281609.053289511</v>
      </c>
      <c r="L275" s="16">
        <v>0.27777782844063154</v>
      </c>
      <c r="M275" s="33">
        <v>0.23</v>
      </c>
      <c r="N275" s="8">
        <v>201769.57</v>
      </c>
      <c r="O275" s="8">
        <v>294770.08225658757</v>
      </c>
    </row>
    <row r="276" spans="1:15" x14ac:dyDescent="0.25">
      <c r="A276" s="21">
        <v>2479</v>
      </c>
      <c r="B276" s="29" t="s">
        <v>1</v>
      </c>
      <c r="C276" s="29" t="s">
        <v>57</v>
      </c>
      <c r="D276" s="29"/>
      <c r="E276" s="29" t="s">
        <v>320</v>
      </c>
      <c r="F276" s="30">
        <v>38533</v>
      </c>
      <c r="G276" s="32">
        <v>31033</v>
      </c>
      <c r="H276" s="32">
        <v>25860.869999999995</v>
      </c>
      <c r="I276" s="8">
        <v>5172.1300000000047</v>
      </c>
      <c r="J276" s="10">
        <v>1.4609243715818374</v>
      </c>
      <c r="K276" s="8">
        <v>45336.866023299161</v>
      </c>
      <c r="L276" s="16">
        <v>0.83333451487126597</v>
      </c>
      <c r="M276" s="33">
        <v>0.4</v>
      </c>
      <c r="N276" s="8">
        <v>12413.2</v>
      </c>
      <c r="O276" s="8">
        <v>18134.746409319665</v>
      </c>
    </row>
    <row r="277" spans="1:15" x14ac:dyDescent="0.25">
      <c r="A277" s="21">
        <v>2491</v>
      </c>
      <c r="B277" s="29" t="s">
        <v>79</v>
      </c>
      <c r="C277" s="29" t="s">
        <v>57</v>
      </c>
      <c r="D277" s="29"/>
      <c r="E277" s="29" t="s">
        <v>321</v>
      </c>
      <c r="F277" s="30">
        <v>38624</v>
      </c>
      <c r="G277" s="32">
        <v>22169</v>
      </c>
      <c r="H277" s="32">
        <v>22169</v>
      </c>
      <c r="I277" s="8">
        <v>0</v>
      </c>
      <c r="J277" s="10">
        <v>1.4609243715818374</v>
      </c>
      <c r="K277" s="8">
        <v>32387.232393597755</v>
      </c>
      <c r="L277" s="16">
        <v>1</v>
      </c>
      <c r="M277" s="33">
        <v>0</v>
      </c>
      <c r="N277" s="8">
        <v>0</v>
      </c>
      <c r="O277" s="8">
        <v>0</v>
      </c>
    </row>
    <row r="278" spans="1:15" x14ac:dyDescent="0.25">
      <c r="A278" s="21">
        <v>2496</v>
      </c>
      <c r="B278" s="29" t="s">
        <v>1</v>
      </c>
      <c r="C278" s="29" t="s">
        <v>57</v>
      </c>
      <c r="D278" s="29"/>
      <c r="E278" s="29" t="s">
        <v>322</v>
      </c>
      <c r="F278" s="30">
        <v>38750</v>
      </c>
      <c r="G278" s="32">
        <v>455000</v>
      </c>
      <c r="H278" s="32">
        <v>348833.38000000006</v>
      </c>
      <c r="I278" s="8">
        <v>106166.61999999994</v>
      </c>
      <c r="J278" s="10">
        <v>1.4033965916252558</v>
      </c>
      <c r="K278" s="8">
        <v>638545.44918949134</v>
      </c>
      <c r="L278" s="16">
        <v>0.76666676923076937</v>
      </c>
      <c r="M278" s="33">
        <v>0</v>
      </c>
      <c r="N278" s="8">
        <v>0</v>
      </c>
      <c r="O278" s="8">
        <v>0</v>
      </c>
    </row>
    <row r="279" spans="1:15" x14ac:dyDescent="0.25">
      <c r="A279" s="21">
        <v>2498</v>
      </c>
      <c r="B279" s="29" t="s">
        <v>79</v>
      </c>
      <c r="C279" s="29" t="s">
        <v>57</v>
      </c>
      <c r="D279" s="29"/>
      <c r="E279" s="29" t="s">
        <v>323</v>
      </c>
      <c r="F279" s="30">
        <v>38785</v>
      </c>
      <c r="G279" s="32">
        <v>20150</v>
      </c>
      <c r="H279" s="32">
        <v>20150</v>
      </c>
      <c r="I279" s="8">
        <v>0</v>
      </c>
      <c r="J279" s="10">
        <v>1.4033965916252558</v>
      </c>
      <c r="K279" s="8">
        <v>28278.441321248905</v>
      </c>
      <c r="L279" s="16">
        <v>1</v>
      </c>
      <c r="M279" s="33">
        <v>0</v>
      </c>
      <c r="N279" s="8">
        <v>0</v>
      </c>
      <c r="O279" s="8">
        <v>0</v>
      </c>
    </row>
    <row r="280" spans="1:15" x14ac:dyDescent="0.25">
      <c r="A280" s="21">
        <v>2508</v>
      </c>
      <c r="B280" s="29" t="s">
        <v>1</v>
      </c>
      <c r="C280" s="29" t="s">
        <v>57</v>
      </c>
      <c r="D280" s="29"/>
      <c r="E280" s="29" t="s">
        <v>324</v>
      </c>
      <c r="F280" s="30">
        <v>38898</v>
      </c>
      <c r="G280" s="32">
        <v>8319</v>
      </c>
      <c r="H280" s="32">
        <v>8319</v>
      </c>
      <c r="I280" s="8">
        <v>0</v>
      </c>
      <c r="J280" s="10">
        <v>1.4033965916252558</v>
      </c>
      <c r="K280" s="8">
        <v>11674.856245730503</v>
      </c>
      <c r="L280" s="16">
        <v>1</v>
      </c>
      <c r="M280" s="33">
        <v>0</v>
      </c>
      <c r="N280" s="8">
        <v>0</v>
      </c>
      <c r="O280" s="8">
        <v>0</v>
      </c>
    </row>
    <row r="281" spans="1:15" x14ac:dyDescent="0.25">
      <c r="A281" s="21">
        <v>2516</v>
      </c>
      <c r="B281" s="29" t="s">
        <v>51</v>
      </c>
      <c r="C281" s="29" t="s">
        <v>57</v>
      </c>
      <c r="D281" s="29"/>
      <c r="E281" s="29" t="s">
        <v>325</v>
      </c>
      <c r="F281" s="30">
        <v>38898</v>
      </c>
      <c r="G281" s="32">
        <v>21282</v>
      </c>
      <c r="H281" s="32">
        <v>21282</v>
      </c>
      <c r="I281" s="8">
        <v>0</v>
      </c>
      <c r="J281" s="10">
        <v>1.4033965916252558</v>
      </c>
      <c r="K281" s="8">
        <v>29867.086262968693</v>
      </c>
      <c r="L281" s="16">
        <v>1</v>
      </c>
      <c r="M281" s="33">
        <v>0.05</v>
      </c>
      <c r="N281" s="8">
        <v>1064.1000000000001</v>
      </c>
      <c r="O281" s="8">
        <v>1493.3543131484348</v>
      </c>
    </row>
    <row r="282" spans="1:15" x14ac:dyDescent="0.25">
      <c r="A282" s="21">
        <v>2517</v>
      </c>
      <c r="B282" s="29" t="s">
        <v>150</v>
      </c>
      <c r="C282" s="29" t="s">
        <v>151</v>
      </c>
      <c r="D282" s="29" t="s">
        <v>152</v>
      </c>
      <c r="E282" s="29" t="s">
        <v>326</v>
      </c>
      <c r="F282" s="30">
        <v>38898</v>
      </c>
      <c r="G282" s="32">
        <v>141692</v>
      </c>
      <c r="H282" s="32">
        <v>32589.16</v>
      </c>
      <c r="I282" s="8">
        <v>109102.84</v>
      </c>
      <c r="J282" s="10">
        <v>1.4033965916252558</v>
      </c>
      <c r="K282" s="8">
        <v>198850.06986056574</v>
      </c>
      <c r="L282" s="16">
        <v>0.23</v>
      </c>
      <c r="M282" s="33">
        <v>0.2</v>
      </c>
      <c r="N282" s="8">
        <v>28338.400000000001</v>
      </c>
      <c r="O282" s="8">
        <v>39770.013972113149</v>
      </c>
    </row>
    <row r="283" spans="1:15" x14ac:dyDescent="0.25">
      <c r="A283" s="21">
        <v>2518</v>
      </c>
      <c r="B283" s="29" t="s">
        <v>150</v>
      </c>
      <c r="C283" s="29" t="s">
        <v>151</v>
      </c>
      <c r="D283" s="29" t="s">
        <v>38</v>
      </c>
      <c r="E283" s="29" t="s">
        <v>327</v>
      </c>
      <c r="F283" s="30">
        <v>38898</v>
      </c>
      <c r="G283" s="32">
        <v>376355</v>
      </c>
      <c r="H283" s="32">
        <v>86561.650000000009</v>
      </c>
      <c r="I283" s="8">
        <v>289793.34999999998</v>
      </c>
      <c r="J283" s="10">
        <v>1.4033965916252558</v>
      </c>
      <c r="K283" s="8">
        <v>528175.32424112316</v>
      </c>
      <c r="L283" s="16">
        <v>0.23</v>
      </c>
      <c r="M283" s="33">
        <v>0</v>
      </c>
      <c r="N283" s="8">
        <v>0</v>
      </c>
      <c r="O283" s="8">
        <v>0</v>
      </c>
    </row>
    <row r="284" spans="1:15" x14ac:dyDescent="0.25">
      <c r="A284" s="21">
        <v>2529</v>
      </c>
      <c r="B284" s="29" t="s">
        <v>79</v>
      </c>
      <c r="C284" s="29" t="s">
        <v>57</v>
      </c>
      <c r="D284" s="29" t="s">
        <v>152</v>
      </c>
      <c r="E284" s="29" t="s">
        <v>328</v>
      </c>
      <c r="F284" s="30">
        <v>39263</v>
      </c>
      <c r="G284" s="32">
        <v>40939</v>
      </c>
      <c r="H284" s="32">
        <v>40939</v>
      </c>
      <c r="I284" s="8">
        <v>0</v>
      </c>
      <c r="J284" s="10">
        <v>1.3653406131350214</v>
      </c>
      <c r="K284" s="8">
        <v>55895.679361134644</v>
      </c>
      <c r="L284" s="16">
        <v>1</v>
      </c>
      <c r="M284" s="33">
        <v>0</v>
      </c>
      <c r="N284" s="8">
        <v>0</v>
      </c>
      <c r="O284" s="8">
        <v>0</v>
      </c>
    </row>
    <row r="285" spans="1:15" ht="15.75" thickBot="1" x14ac:dyDescent="0.3">
      <c r="A285" s="21">
        <v>2547</v>
      </c>
      <c r="B285" s="29" t="s">
        <v>150</v>
      </c>
      <c r="C285" s="29" t="s">
        <v>151</v>
      </c>
      <c r="D285" s="29" t="s">
        <v>38</v>
      </c>
      <c r="E285" s="29" t="s">
        <v>329</v>
      </c>
      <c r="F285" s="30">
        <v>39263</v>
      </c>
      <c r="G285" s="32">
        <v>538720</v>
      </c>
      <c r="H285" s="32">
        <v>113131.19999999998</v>
      </c>
      <c r="I285" s="8">
        <v>425588.80000000005</v>
      </c>
      <c r="J285" s="10">
        <v>1.3653406131350214</v>
      </c>
      <c r="K285" s="8">
        <v>735536.29510809877</v>
      </c>
      <c r="L285" s="16">
        <v>0.20999999999999996</v>
      </c>
      <c r="M285" s="33">
        <v>0</v>
      </c>
      <c r="N285" s="8">
        <v>0</v>
      </c>
      <c r="O285" s="8">
        <v>0</v>
      </c>
    </row>
    <row r="286" spans="1:15" ht="15.75" thickTop="1" x14ac:dyDescent="0.25">
      <c r="A286" s="22">
        <v>2578</v>
      </c>
      <c r="B286" s="23" t="s">
        <v>150</v>
      </c>
      <c r="C286" s="23" t="s">
        <v>151</v>
      </c>
      <c r="D286" s="23"/>
      <c r="E286" s="23" t="s">
        <v>330</v>
      </c>
      <c r="F286" s="24">
        <v>39629</v>
      </c>
      <c r="G286" s="25">
        <v>606926</v>
      </c>
      <c r="H286" s="25">
        <v>115315.94000000002</v>
      </c>
      <c r="I286" s="26">
        <v>491610.06</v>
      </c>
      <c r="J286" s="27">
        <v>1.3088504852954064</v>
      </c>
      <c r="K286" s="26">
        <v>794375.38963839982</v>
      </c>
      <c r="L286" s="28">
        <v>0.19000000000000003</v>
      </c>
      <c r="M286" s="34">
        <v>1</v>
      </c>
      <c r="N286" s="26">
        <v>606926</v>
      </c>
      <c r="O286" s="26">
        <v>794375.38963839982</v>
      </c>
    </row>
    <row r="287" spans="1:15" x14ac:dyDescent="0.25">
      <c r="A287" s="21">
        <v>2581</v>
      </c>
      <c r="B287" s="13" t="s">
        <v>150</v>
      </c>
      <c r="C287" s="13" t="s">
        <v>151</v>
      </c>
      <c r="D287" s="13" t="s">
        <v>38</v>
      </c>
      <c r="E287" s="13" t="s">
        <v>331</v>
      </c>
      <c r="F287" s="14">
        <v>39629</v>
      </c>
      <c r="G287" s="15">
        <v>278110</v>
      </c>
      <c r="H287" s="15">
        <v>52840.899999999987</v>
      </c>
      <c r="I287" s="8">
        <v>225269.1</v>
      </c>
      <c r="J287" s="10">
        <v>1.3088504852954064</v>
      </c>
      <c r="K287" s="8">
        <v>364004.40846550546</v>
      </c>
      <c r="L287" s="16">
        <v>0.18999999999999995</v>
      </c>
      <c r="M287" s="35">
        <v>0</v>
      </c>
      <c r="N287" s="8">
        <v>0</v>
      </c>
      <c r="O287" s="8">
        <v>0</v>
      </c>
    </row>
    <row r="288" spans="1:15" x14ac:dyDescent="0.25">
      <c r="A288" s="21">
        <v>2609.1999999999998</v>
      </c>
      <c r="B288" s="13" t="s">
        <v>150</v>
      </c>
      <c r="C288" s="13" t="s">
        <v>151</v>
      </c>
      <c r="D288" s="13" t="s">
        <v>152</v>
      </c>
      <c r="E288" s="13" t="s">
        <v>332</v>
      </c>
      <c r="F288" s="14">
        <v>39994</v>
      </c>
      <c r="G288" s="15">
        <v>436690.14</v>
      </c>
      <c r="H288" s="15">
        <v>74237.37</v>
      </c>
      <c r="I288" s="8">
        <v>362452.77</v>
      </c>
      <c r="J288" s="10">
        <v>1.2685958954931242</v>
      </c>
      <c r="K288" s="8">
        <v>553983.31920631777</v>
      </c>
      <c r="L288" s="16">
        <v>0.17000010579583957</v>
      </c>
      <c r="M288" s="35">
        <v>1</v>
      </c>
      <c r="N288" s="8">
        <v>436690.14</v>
      </c>
      <c r="O288" s="8">
        <v>553983.31920631777</v>
      </c>
    </row>
    <row r="289" spans="1:15" x14ac:dyDescent="0.25">
      <c r="A289" s="21">
        <v>2612</v>
      </c>
      <c r="B289" s="13" t="s">
        <v>150</v>
      </c>
      <c r="C289" s="13" t="s">
        <v>151</v>
      </c>
      <c r="D289" s="13" t="s">
        <v>38</v>
      </c>
      <c r="E289" s="13" t="s">
        <v>333</v>
      </c>
      <c r="F289" s="14">
        <v>39994</v>
      </c>
      <c r="G289" s="15">
        <v>60305</v>
      </c>
      <c r="H289" s="15">
        <v>10251.85</v>
      </c>
      <c r="I289" s="8">
        <v>50053.15</v>
      </c>
      <c r="J289" s="10">
        <v>1.2685958954931242</v>
      </c>
      <c r="K289" s="8">
        <v>76502.675477712852</v>
      </c>
      <c r="L289" s="16">
        <v>0.17</v>
      </c>
      <c r="M289" s="35">
        <v>0</v>
      </c>
      <c r="N289" s="8">
        <v>0</v>
      </c>
      <c r="O289" s="8">
        <v>0</v>
      </c>
    </row>
    <row r="290" spans="1:15" x14ac:dyDescent="0.25">
      <c r="A290" s="21">
        <v>2635</v>
      </c>
      <c r="B290" s="13" t="s">
        <v>150</v>
      </c>
      <c r="C290" s="13" t="s">
        <v>151</v>
      </c>
      <c r="D290" s="13" t="s">
        <v>152</v>
      </c>
      <c r="E290" s="13" t="s">
        <v>334</v>
      </c>
      <c r="F290" s="14">
        <v>40359</v>
      </c>
      <c r="G290" s="15">
        <v>307287</v>
      </c>
      <c r="H290" s="15">
        <v>46093.049999999996</v>
      </c>
      <c r="I290" s="8">
        <v>261193.95</v>
      </c>
      <c r="J290" s="10">
        <v>1.2358009314887348</v>
      </c>
      <c r="K290" s="8">
        <v>379745.56083437888</v>
      </c>
      <c r="L290" s="16">
        <v>0.15</v>
      </c>
      <c r="M290" s="35">
        <v>1</v>
      </c>
      <c r="N290" s="8">
        <v>307287</v>
      </c>
      <c r="O290" s="8">
        <v>379745.56083437888</v>
      </c>
    </row>
    <row r="291" spans="1:15" x14ac:dyDescent="0.25">
      <c r="A291" s="21">
        <v>2716</v>
      </c>
      <c r="B291" s="13" t="s">
        <v>150</v>
      </c>
      <c r="C291" s="13" t="s">
        <v>151</v>
      </c>
      <c r="D291" s="13" t="s">
        <v>152</v>
      </c>
      <c r="E291" s="13" t="s">
        <v>335</v>
      </c>
      <c r="F291" s="14">
        <v>41455</v>
      </c>
      <c r="G291" s="15">
        <v>48550</v>
      </c>
      <c r="H291" s="15">
        <v>4369.5</v>
      </c>
      <c r="I291" s="8">
        <v>44180.5</v>
      </c>
      <c r="J291" s="10">
        <v>1.1394634167163571</v>
      </c>
      <c r="K291" s="8">
        <v>55320.948881579134</v>
      </c>
      <c r="L291" s="16">
        <v>0.09</v>
      </c>
      <c r="M291" s="35">
        <v>1</v>
      </c>
      <c r="N291" s="8">
        <v>48550</v>
      </c>
      <c r="O291" s="8">
        <v>55320.948881579134</v>
      </c>
    </row>
    <row r="292" spans="1:15" x14ac:dyDescent="0.25">
      <c r="A292" s="21">
        <v>2778</v>
      </c>
      <c r="B292" s="13" t="s">
        <v>150</v>
      </c>
      <c r="C292" s="13" t="s">
        <v>151</v>
      </c>
      <c r="D292" s="13" t="s">
        <v>152</v>
      </c>
      <c r="E292" s="13" t="s">
        <v>336</v>
      </c>
      <c r="F292" s="14">
        <v>41820</v>
      </c>
      <c r="G292" s="15">
        <v>2188339.66</v>
      </c>
      <c r="H292" s="15">
        <v>131300.37959999999</v>
      </c>
      <c r="I292" s="8">
        <v>2057039.2804</v>
      </c>
      <c r="J292" s="10">
        <v>1.109260004541184</v>
      </c>
      <c r="K292" s="8">
        <v>2427437.6611892534</v>
      </c>
      <c r="L292" s="16">
        <v>5.9999999999999991E-2</v>
      </c>
      <c r="M292" s="35">
        <v>1</v>
      </c>
      <c r="N292" s="8">
        <v>2188339.66</v>
      </c>
      <c r="O292" s="8">
        <v>2427437.6611892534</v>
      </c>
    </row>
    <row r="293" spans="1:15" x14ac:dyDescent="0.25">
      <c r="A293" s="21">
        <v>2781</v>
      </c>
      <c r="B293" s="13" t="s">
        <v>150</v>
      </c>
      <c r="C293" s="13" t="s">
        <v>151</v>
      </c>
      <c r="D293" s="13" t="s">
        <v>152</v>
      </c>
      <c r="E293" s="13" t="s">
        <v>337</v>
      </c>
      <c r="F293" s="14">
        <v>41790</v>
      </c>
      <c r="G293" s="15">
        <v>28547</v>
      </c>
      <c r="H293" s="15">
        <v>1712.8200000000002</v>
      </c>
      <c r="I293" s="8">
        <v>26834.18</v>
      </c>
      <c r="J293" s="10">
        <v>1.109260004541184</v>
      </c>
      <c r="K293" s="8">
        <v>31666.045349637181</v>
      </c>
      <c r="L293" s="16">
        <v>6.0000000000000005E-2</v>
      </c>
      <c r="M293" s="35">
        <v>1</v>
      </c>
      <c r="N293" s="8">
        <v>28547</v>
      </c>
      <c r="O293" s="8">
        <v>31666.045349637181</v>
      </c>
    </row>
    <row r="294" spans="1:15" x14ac:dyDescent="0.25">
      <c r="A294" s="21" t="s">
        <v>338</v>
      </c>
      <c r="B294" s="13" t="s">
        <v>150</v>
      </c>
      <c r="C294" s="13" t="s">
        <v>151</v>
      </c>
      <c r="D294" s="13" t="s">
        <v>38</v>
      </c>
      <c r="E294" s="13" t="s">
        <v>339</v>
      </c>
      <c r="F294" s="14">
        <v>42916</v>
      </c>
      <c r="G294" s="15">
        <v>53737</v>
      </c>
      <c r="H294" s="15">
        <v>671.71249999999998</v>
      </c>
      <c r="I294" s="8">
        <v>53065.287499999999</v>
      </c>
      <c r="J294" s="10">
        <v>1.0817189450879974</v>
      </c>
      <c r="K294" s="8">
        <v>58128.330952193712</v>
      </c>
      <c r="L294" s="16">
        <v>1.2499999999999999E-2</v>
      </c>
      <c r="M294" s="35">
        <v>0</v>
      </c>
      <c r="N294" s="8">
        <v>0</v>
      </c>
      <c r="O294" s="8">
        <v>0</v>
      </c>
    </row>
    <row r="295" spans="1:15" x14ac:dyDescent="0.25">
      <c r="A295" s="21" t="s">
        <v>338</v>
      </c>
      <c r="B295" s="13" t="s">
        <v>150</v>
      </c>
      <c r="C295" s="13" t="s">
        <v>151</v>
      </c>
      <c r="D295" s="20" t="s">
        <v>152</v>
      </c>
      <c r="E295" s="13" t="s">
        <v>340</v>
      </c>
      <c r="F295" s="14">
        <v>42916</v>
      </c>
      <c r="G295" s="15">
        <v>71531.259999999995</v>
      </c>
      <c r="H295" s="15">
        <v>715.31259999999997</v>
      </c>
      <c r="I295" s="8">
        <v>70815.94739999999</v>
      </c>
      <c r="J295" s="10">
        <v>1.0817189450879974</v>
      </c>
      <c r="K295" s="8">
        <v>77376.719108015255</v>
      </c>
      <c r="L295" s="16">
        <v>0.01</v>
      </c>
      <c r="M295" s="35">
        <v>1</v>
      </c>
      <c r="N295" s="8">
        <v>71531.259999999995</v>
      </c>
      <c r="O295" s="8">
        <v>77376.719108015255</v>
      </c>
    </row>
    <row r="296" spans="1:15" x14ac:dyDescent="0.25">
      <c r="A296" s="21" t="s">
        <v>338</v>
      </c>
      <c r="B296" s="13" t="s">
        <v>150</v>
      </c>
      <c r="C296" s="13" t="s">
        <v>151</v>
      </c>
      <c r="D296" s="13" t="s">
        <v>38</v>
      </c>
      <c r="E296" s="13" t="s">
        <v>341</v>
      </c>
      <c r="F296" s="14">
        <v>42916</v>
      </c>
      <c r="G296" s="15">
        <v>80551</v>
      </c>
      <c r="H296" s="15">
        <v>1006.8875</v>
      </c>
      <c r="I296" s="8">
        <v>79544.112500000003</v>
      </c>
      <c r="J296" s="10">
        <v>1.0817189450879974</v>
      </c>
      <c r="K296" s="8">
        <v>87133.54274578327</v>
      </c>
      <c r="L296" s="16">
        <v>1.2500000000000001E-2</v>
      </c>
      <c r="M296" s="35">
        <v>0</v>
      </c>
      <c r="N296" s="8">
        <v>0</v>
      </c>
      <c r="O296" s="8">
        <v>0</v>
      </c>
    </row>
    <row r="297" spans="1:15" x14ac:dyDescent="0.25">
      <c r="A297" s="21" t="s">
        <v>338</v>
      </c>
      <c r="B297" s="13" t="s">
        <v>150</v>
      </c>
      <c r="C297" s="13" t="s">
        <v>151</v>
      </c>
      <c r="D297" s="20" t="s">
        <v>152</v>
      </c>
      <c r="E297" s="13" t="s">
        <v>342</v>
      </c>
      <c r="F297" s="14">
        <v>41820</v>
      </c>
      <c r="G297" s="15">
        <v>19360</v>
      </c>
      <c r="H297" s="15">
        <v>1355.2</v>
      </c>
      <c r="I297" s="8">
        <v>18004.8</v>
      </c>
      <c r="J297" s="10">
        <v>1.109260004541184</v>
      </c>
      <c r="K297" s="8">
        <v>21475.273687917321</v>
      </c>
      <c r="L297" s="16">
        <v>7.0000000000000007E-2</v>
      </c>
      <c r="M297" s="35">
        <v>1</v>
      </c>
      <c r="N297" s="8">
        <v>19360</v>
      </c>
      <c r="O297" s="8">
        <v>21475.273687917321</v>
      </c>
    </row>
    <row r="298" spans="1:15" x14ac:dyDescent="0.25">
      <c r="A298" s="21" t="s">
        <v>338</v>
      </c>
      <c r="B298" s="13" t="s">
        <v>150</v>
      </c>
      <c r="C298" s="13" t="s">
        <v>151</v>
      </c>
      <c r="D298" s="20" t="s">
        <v>152</v>
      </c>
      <c r="E298" s="13" t="s">
        <v>343</v>
      </c>
      <c r="F298" s="14">
        <v>42551</v>
      </c>
      <c r="G298" s="15">
        <v>59084.63</v>
      </c>
      <c r="H298" s="15">
        <v>1772.5388999999998</v>
      </c>
      <c r="I298" s="8">
        <v>57312.091099999998</v>
      </c>
      <c r="J298" s="10">
        <v>1.0817189450879974</v>
      </c>
      <c r="K298" s="8">
        <v>63912.963634514643</v>
      </c>
      <c r="L298" s="16">
        <v>0.03</v>
      </c>
      <c r="M298" s="35">
        <v>1</v>
      </c>
      <c r="N298" s="8">
        <v>59084.63</v>
      </c>
      <c r="O298" s="8">
        <v>63912.963634514643</v>
      </c>
    </row>
    <row r="299" spans="1:15" x14ac:dyDescent="0.25">
      <c r="A299" s="21" t="s">
        <v>338</v>
      </c>
      <c r="B299" s="13" t="s">
        <v>150</v>
      </c>
      <c r="C299" s="13" t="s">
        <v>151</v>
      </c>
      <c r="D299" s="20" t="s">
        <v>152</v>
      </c>
      <c r="E299" s="13" t="s">
        <v>344</v>
      </c>
      <c r="F299" s="14">
        <v>41820</v>
      </c>
      <c r="G299" s="15">
        <v>31468.799999999999</v>
      </c>
      <c r="H299" s="15">
        <v>2202.8180000000002</v>
      </c>
      <c r="I299" s="8">
        <v>29265.982</v>
      </c>
      <c r="J299" s="10">
        <v>1.109260004541184</v>
      </c>
      <c r="K299" s="8">
        <v>34907.081230905613</v>
      </c>
      <c r="L299" s="16">
        <v>7.0000063555013231E-2</v>
      </c>
      <c r="M299" s="35">
        <v>1</v>
      </c>
      <c r="N299" s="8">
        <v>31468.799999999999</v>
      </c>
      <c r="O299" s="8">
        <v>34907.081230905613</v>
      </c>
    </row>
    <row r="300" spans="1:15" x14ac:dyDescent="0.25">
      <c r="A300" s="21" t="s">
        <v>338</v>
      </c>
      <c r="B300" s="13" t="s">
        <v>150</v>
      </c>
      <c r="C300" s="13" t="s">
        <v>151</v>
      </c>
      <c r="D300" s="20" t="s">
        <v>152</v>
      </c>
      <c r="E300" s="13" t="s">
        <v>345</v>
      </c>
      <c r="F300" s="14">
        <v>42916</v>
      </c>
      <c r="G300" s="15">
        <v>231448.22</v>
      </c>
      <c r="H300" s="15">
        <v>2314.4821999999999</v>
      </c>
      <c r="I300" s="8">
        <v>229133.7378</v>
      </c>
      <c r="J300" s="10">
        <v>1.0817189450879974</v>
      </c>
      <c r="K300" s="8">
        <v>250361.92438089475</v>
      </c>
      <c r="L300" s="16">
        <v>0.01</v>
      </c>
      <c r="M300" s="35">
        <v>1</v>
      </c>
      <c r="N300" s="8">
        <v>231448.22</v>
      </c>
      <c r="O300" s="8">
        <v>250361.92438089475</v>
      </c>
    </row>
    <row r="301" spans="1:15" x14ac:dyDescent="0.25">
      <c r="A301" s="21" t="s">
        <v>338</v>
      </c>
      <c r="B301" s="13" t="s">
        <v>150</v>
      </c>
      <c r="C301" s="13" t="s">
        <v>151</v>
      </c>
      <c r="D301" s="20" t="s">
        <v>152</v>
      </c>
      <c r="E301" s="13" t="s">
        <v>346</v>
      </c>
      <c r="F301" s="14">
        <v>42551</v>
      </c>
      <c r="G301" s="15">
        <v>134803.5</v>
      </c>
      <c r="H301" s="15">
        <v>4044.1050000000005</v>
      </c>
      <c r="I301" s="8">
        <v>130759.395</v>
      </c>
      <c r="J301" s="10">
        <v>1.0817189450879974</v>
      </c>
      <c r="K301" s="8">
        <v>145819.49981416986</v>
      </c>
      <c r="L301" s="16">
        <v>3.0000000000000002E-2</v>
      </c>
      <c r="M301" s="35">
        <v>1</v>
      </c>
      <c r="N301" s="8">
        <v>134803.5</v>
      </c>
      <c r="O301" s="8">
        <v>145819.49981416986</v>
      </c>
    </row>
    <row r="302" spans="1:15" x14ac:dyDescent="0.25">
      <c r="A302" s="21" t="s">
        <v>338</v>
      </c>
      <c r="B302" s="13" t="s">
        <v>150</v>
      </c>
      <c r="C302" s="13" t="s">
        <v>151</v>
      </c>
      <c r="D302" s="20" t="s">
        <v>152</v>
      </c>
      <c r="E302" s="13" t="s">
        <v>347</v>
      </c>
      <c r="F302" s="14">
        <v>42551</v>
      </c>
      <c r="G302" s="15">
        <v>452414.31999999995</v>
      </c>
      <c r="H302" s="15">
        <v>13572.429599999999</v>
      </c>
      <c r="I302" s="8">
        <v>438841.89039999997</v>
      </c>
      <c r="J302" s="10">
        <v>1.0817189450879974</v>
      </c>
      <c r="K302" s="8">
        <v>489385.14097310364</v>
      </c>
      <c r="L302" s="16">
        <v>3.0000000000000002E-2</v>
      </c>
      <c r="M302" s="35">
        <v>1</v>
      </c>
      <c r="N302" s="8">
        <v>452414.31999999995</v>
      </c>
      <c r="O302" s="8">
        <v>489385.14097310364</v>
      </c>
    </row>
    <row r="303" spans="1:15" x14ac:dyDescent="0.25">
      <c r="A303" s="21">
        <v>2561</v>
      </c>
      <c r="B303" s="13" t="s">
        <v>79</v>
      </c>
      <c r="C303" s="13" t="s">
        <v>57</v>
      </c>
      <c r="D303" s="13"/>
      <c r="E303" s="13" t="s">
        <v>348</v>
      </c>
      <c r="F303" s="14">
        <v>39629</v>
      </c>
      <c r="G303" s="15">
        <v>19935</v>
      </c>
      <c r="H303" s="15">
        <v>19935</v>
      </c>
      <c r="I303" s="8">
        <v>0</v>
      </c>
      <c r="J303" s="10">
        <v>1.3088504852954064</v>
      </c>
      <c r="K303" s="8">
        <v>26091.934424363924</v>
      </c>
      <c r="L303" s="16">
        <v>1</v>
      </c>
      <c r="M303" s="36">
        <v>0</v>
      </c>
      <c r="N303" s="8">
        <v>0</v>
      </c>
      <c r="O303" s="8">
        <v>0</v>
      </c>
    </row>
    <row r="304" spans="1:15" x14ac:dyDescent="0.25">
      <c r="A304" s="21">
        <v>2567</v>
      </c>
      <c r="B304" s="13" t="s">
        <v>79</v>
      </c>
      <c r="C304" s="13" t="s">
        <v>57</v>
      </c>
      <c r="D304" s="13"/>
      <c r="E304" s="13" t="s">
        <v>349</v>
      </c>
      <c r="F304" s="14">
        <v>39629</v>
      </c>
      <c r="G304" s="15">
        <v>14752</v>
      </c>
      <c r="H304" s="15">
        <v>14752.000000000002</v>
      </c>
      <c r="I304" s="8">
        <v>0</v>
      </c>
      <c r="J304" s="10">
        <v>1.3088504852954064</v>
      </c>
      <c r="K304" s="8">
        <v>19308.162359077836</v>
      </c>
      <c r="L304" s="16">
        <v>1.0000000000000002</v>
      </c>
      <c r="M304" s="36">
        <v>0</v>
      </c>
      <c r="N304" s="8">
        <v>0</v>
      </c>
      <c r="O304" s="8">
        <v>0</v>
      </c>
    </row>
    <row r="305" spans="1:15" x14ac:dyDescent="0.25">
      <c r="A305" s="21">
        <v>2588</v>
      </c>
      <c r="B305" s="13" t="s">
        <v>79</v>
      </c>
      <c r="C305" s="13" t="s">
        <v>57</v>
      </c>
      <c r="D305" s="13" t="s">
        <v>152</v>
      </c>
      <c r="E305" s="13" t="s">
        <v>350</v>
      </c>
      <c r="F305" s="14">
        <v>39994</v>
      </c>
      <c r="G305" s="15">
        <v>6098</v>
      </c>
      <c r="H305" s="15">
        <v>6098</v>
      </c>
      <c r="I305" s="8">
        <v>0</v>
      </c>
      <c r="J305" s="10">
        <v>1.2685958954931242</v>
      </c>
      <c r="K305" s="8">
        <v>7735.8977707170716</v>
      </c>
      <c r="L305" s="16">
        <v>1</v>
      </c>
      <c r="M305" s="36">
        <v>0</v>
      </c>
      <c r="N305" s="8">
        <v>0</v>
      </c>
      <c r="O305" s="8">
        <v>0</v>
      </c>
    </row>
    <row r="306" spans="1:15" x14ac:dyDescent="0.25">
      <c r="A306" s="21">
        <v>2605</v>
      </c>
      <c r="B306" s="13" t="s">
        <v>79</v>
      </c>
      <c r="C306" s="13" t="s">
        <v>57</v>
      </c>
      <c r="D306" s="13" t="s">
        <v>152</v>
      </c>
      <c r="E306" s="13" t="s">
        <v>351</v>
      </c>
      <c r="F306" s="14">
        <v>39994</v>
      </c>
      <c r="G306" s="15">
        <v>18227</v>
      </c>
      <c r="H306" s="15">
        <v>18227</v>
      </c>
      <c r="I306" s="8">
        <v>0</v>
      </c>
      <c r="J306" s="10">
        <v>1.2685958954931242</v>
      </c>
      <c r="K306" s="8">
        <v>23122.697387153177</v>
      </c>
      <c r="L306" s="16">
        <v>1</v>
      </c>
      <c r="M306" s="36">
        <v>0</v>
      </c>
      <c r="N306" s="8">
        <v>0</v>
      </c>
      <c r="O306" s="8">
        <v>0</v>
      </c>
    </row>
    <row r="307" spans="1:15" x14ac:dyDescent="0.25">
      <c r="A307" s="21">
        <v>2673</v>
      </c>
      <c r="B307" s="13" t="s">
        <v>79</v>
      </c>
      <c r="C307" s="13" t="s">
        <v>57</v>
      </c>
      <c r="D307" s="13" t="s">
        <v>152</v>
      </c>
      <c r="E307" s="13" t="s">
        <v>352</v>
      </c>
      <c r="F307" s="14">
        <v>41090</v>
      </c>
      <c r="G307" s="15">
        <v>27067</v>
      </c>
      <c r="H307" s="15">
        <v>27067.000000000004</v>
      </c>
      <c r="I307" s="8">
        <v>0</v>
      </c>
      <c r="J307" s="10">
        <v>1.1686548744267453</v>
      </c>
      <c r="K307" s="8">
        <v>31631.981486108714</v>
      </c>
      <c r="L307" s="16">
        <v>1.0000000000000002</v>
      </c>
      <c r="M307" s="36">
        <v>0</v>
      </c>
      <c r="N307" s="8">
        <v>0</v>
      </c>
      <c r="O307" s="8">
        <v>0</v>
      </c>
    </row>
    <row r="308" spans="1:15" x14ac:dyDescent="0.25">
      <c r="A308" s="21">
        <v>2687</v>
      </c>
      <c r="B308" s="13" t="s">
        <v>79</v>
      </c>
      <c r="C308" s="13" t="s">
        <v>57</v>
      </c>
      <c r="D308" s="13" t="s">
        <v>152</v>
      </c>
      <c r="E308" s="13" t="s">
        <v>353</v>
      </c>
      <c r="F308" s="14">
        <v>41090</v>
      </c>
      <c r="G308" s="15">
        <v>14700</v>
      </c>
      <c r="H308" s="15">
        <v>11550</v>
      </c>
      <c r="I308" s="8">
        <v>3150</v>
      </c>
      <c r="J308" s="10">
        <v>1.1686548744267453</v>
      </c>
      <c r="K308" s="8">
        <v>17179.226654073154</v>
      </c>
      <c r="L308" s="16">
        <v>0.7857142857142857</v>
      </c>
      <c r="M308" s="36">
        <v>0</v>
      </c>
      <c r="N308" s="8">
        <v>0</v>
      </c>
      <c r="O308" s="8">
        <v>0</v>
      </c>
    </row>
    <row r="309" spans="1:15" x14ac:dyDescent="0.25">
      <c r="A309" s="21">
        <v>2713</v>
      </c>
      <c r="B309" s="13" t="s">
        <v>79</v>
      </c>
      <c r="C309" s="13" t="s">
        <v>57</v>
      </c>
      <c r="D309" s="13" t="s">
        <v>152</v>
      </c>
      <c r="E309" s="13" t="s">
        <v>354</v>
      </c>
      <c r="F309" s="14">
        <v>41455</v>
      </c>
      <c r="G309" s="15">
        <v>32908</v>
      </c>
      <c r="H309" s="15">
        <v>21155.13</v>
      </c>
      <c r="I309" s="8">
        <v>11752.869999999999</v>
      </c>
      <c r="J309" s="10">
        <v>1.1394634167163571</v>
      </c>
      <c r="K309" s="8">
        <v>37497.462117301882</v>
      </c>
      <c r="L309" s="16">
        <v>0.64285675215753013</v>
      </c>
      <c r="M309" s="36">
        <v>0</v>
      </c>
      <c r="N309" s="8">
        <v>0</v>
      </c>
      <c r="O309" s="8">
        <v>0</v>
      </c>
    </row>
    <row r="310" spans="1:15" x14ac:dyDescent="0.25">
      <c r="A310" s="21">
        <v>2729</v>
      </c>
      <c r="B310" s="13" t="s">
        <v>79</v>
      </c>
      <c r="C310" s="13" t="s">
        <v>57</v>
      </c>
      <c r="D310" s="13" t="s">
        <v>152</v>
      </c>
      <c r="E310" s="13" t="s">
        <v>355</v>
      </c>
      <c r="F310" s="14">
        <v>41820</v>
      </c>
      <c r="G310" s="15">
        <v>169675</v>
      </c>
      <c r="H310" s="15">
        <v>22623.32</v>
      </c>
      <c r="I310" s="8">
        <v>147051.68</v>
      </c>
      <c r="J310" s="10">
        <v>1.109260004541184</v>
      </c>
      <c r="K310" s="8">
        <v>188213.69127052539</v>
      </c>
      <c r="L310" s="16">
        <v>0.13333325475173124</v>
      </c>
      <c r="M310" s="36">
        <v>0</v>
      </c>
      <c r="N310" s="8">
        <v>0</v>
      </c>
      <c r="O310" s="8">
        <v>0</v>
      </c>
    </row>
    <row r="311" spans="1:15" x14ac:dyDescent="0.25">
      <c r="A311" s="21">
        <v>2742</v>
      </c>
      <c r="B311" s="13" t="s">
        <v>79</v>
      </c>
      <c r="C311" s="13" t="s">
        <v>57</v>
      </c>
      <c r="D311" s="13" t="s">
        <v>152</v>
      </c>
      <c r="E311" s="13" t="s">
        <v>356</v>
      </c>
      <c r="F311" s="14">
        <v>41820</v>
      </c>
      <c r="G311" s="15">
        <v>177526</v>
      </c>
      <c r="H311" s="15">
        <v>23670.12</v>
      </c>
      <c r="I311" s="8">
        <v>153855.88</v>
      </c>
      <c r="J311" s="10">
        <v>1.109260004541184</v>
      </c>
      <c r="K311" s="8">
        <v>196922.49156617824</v>
      </c>
      <c r="L311" s="16">
        <v>0.13333325822696393</v>
      </c>
      <c r="M311" s="36">
        <v>0</v>
      </c>
      <c r="N311" s="8">
        <v>0</v>
      </c>
      <c r="O311" s="8">
        <v>0</v>
      </c>
    </row>
    <row r="312" spans="1:15" x14ac:dyDescent="0.25">
      <c r="A312" s="21">
        <v>2744</v>
      </c>
      <c r="B312" s="13" t="s">
        <v>79</v>
      </c>
      <c r="C312" s="13" t="s">
        <v>57</v>
      </c>
      <c r="D312" s="13" t="s">
        <v>152</v>
      </c>
      <c r="E312" s="13" t="s">
        <v>357</v>
      </c>
      <c r="F312" s="14">
        <v>41820</v>
      </c>
      <c r="G312" s="15">
        <v>7716.68</v>
      </c>
      <c r="H312" s="15">
        <v>5401.6760000000004</v>
      </c>
      <c r="I312" s="8">
        <v>2315.0039999999999</v>
      </c>
      <c r="J312" s="10">
        <v>1.109260004541184</v>
      </c>
      <c r="K312" s="8">
        <v>8559.8044918428641</v>
      </c>
      <c r="L312" s="16">
        <v>0.70000000000000007</v>
      </c>
      <c r="M312" s="36">
        <v>0</v>
      </c>
      <c r="N312" s="8">
        <v>0</v>
      </c>
      <c r="O312" s="8">
        <v>0</v>
      </c>
    </row>
    <row r="313" spans="1:15" x14ac:dyDescent="0.25">
      <c r="A313" s="21">
        <v>2757</v>
      </c>
      <c r="B313" s="13" t="s">
        <v>79</v>
      </c>
      <c r="C313" s="13" t="s">
        <v>57</v>
      </c>
      <c r="D313" s="13" t="s">
        <v>152</v>
      </c>
      <c r="E313" s="13" t="s">
        <v>358</v>
      </c>
      <c r="F313" s="14">
        <v>41991</v>
      </c>
      <c r="G313" s="15">
        <v>121839</v>
      </c>
      <c r="H313" s="15">
        <v>52216.714285714283</v>
      </c>
      <c r="I313" s="8">
        <v>69622.28571428571</v>
      </c>
      <c r="J313" s="10">
        <v>1.109260004541184</v>
      </c>
      <c r="K313" s="8">
        <v>135151.12969329333</v>
      </c>
      <c r="L313" s="16">
        <v>0.42857142857142855</v>
      </c>
      <c r="M313" s="36">
        <v>0</v>
      </c>
      <c r="N313" s="8">
        <v>0</v>
      </c>
      <c r="O313" s="8">
        <v>0</v>
      </c>
    </row>
    <row r="314" spans="1:15" x14ac:dyDescent="0.25">
      <c r="A314" s="21">
        <v>2821</v>
      </c>
      <c r="B314" s="13" t="s">
        <v>79</v>
      </c>
      <c r="C314" s="13" t="s">
        <v>57</v>
      </c>
      <c r="D314" s="20" t="s">
        <v>152</v>
      </c>
      <c r="E314" s="13" t="s">
        <v>359</v>
      </c>
      <c r="F314" s="14">
        <v>42794</v>
      </c>
      <c r="G314" s="15">
        <v>27902.25</v>
      </c>
      <c r="H314" s="15">
        <v>1993.0178571428571</v>
      </c>
      <c r="I314" s="8">
        <v>25909.232142857141</v>
      </c>
      <c r="J314" s="10">
        <v>1.0817189450879974</v>
      </c>
      <c r="K314" s="8">
        <v>30182.392435581576</v>
      </c>
      <c r="L314" s="16">
        <v>7.1428571428571425E-2</v>
      </c>
      <c r="M314" s="36">
        <v>0</v>
      </c>
      <c r="N314" s="8">
        <v>0</v>
      </c>
      <c r="O314" s="8">
        <v>0</v>
      </c>
    </row>
    <row r="315" spans="1:15" x14ac:dyDescent="0.25">
      <c r="A315" s="21">
        <v>2822</v>
      </c>
      <c r="B315" s="13" t="s">
        <v>79</v>
      </c>
      <c r="C315" s="13" t="s">
        <v>57</v>
      </c>
      <c r="D315" s="20" t="s">
        <v>152</v>
      </c>
      <c r="E315" s="13" t="s">
        <v>360</v>
      </c>
      <c r="F315" s="14">
        <v>42825</v>
      </c>
      <c r="G315" s="15">
        <v>22316.2</v>
      </c>
      <c r="H315" s="15">
        <v>1594.0142857142857</v>
      </c>
      <c r="I315" s="8">
        <v>20722.185714285715</v>
      </c>
      <c r="J315" s="10">
        <v>1.0817189450879974</v>
      </c>
      <c r="K315" s="8">
        <v>24139.856322372769</v>
      </c>
      <c r="L315" s="16">
        <v>7.1428571428571425E-2</v>
      </c>
      <c r="M315" s="36">
        <v>0</v>
      </c>
      <c r="N315" s="8">
        <v>0</v>
      </c>
      <c r="O315" s="8">
        <v>0</v>
      </c>
    </row>
    <row r="316" spans="1:15" x14ac:dyDescent="0.25">
      <c r="A316" s="21">
        <v>2823</v>
      </c>
      <c r="B316" s="29" t="s">
        <v>79</v>
      </c>
      <c r="C316" s="29" t="s">
        <v>57</v>
      </c>
      <c r="D316" s="37" t="s">
        <v>152</v>
      </c>
      <c r="E316" s="29" t="s">
        <v>361</v>
      </c>
      <c r="F316" s="30">
        <v>42855</v>
      </c>
      <c r="G316" s="15">
        <v>8206.6</v>
      </c>
      <c r="H316" s="15">
        <v>586.18571428571431</v>
      </c>
      <c r="I316" s="8">
        <v>7620.4142857142861</v>
      </c>
      <c r="J316" s="10">
        <v>1.0817189450879974</v>
      </c>
      <c r="K316" s="8">
        <v>8877.2346947591595</v>
      </c>
      <c r="L316" s="16">
        <v>7.1428571428571425E-2</v>
      </c>
      <c r="M316" s="36">
        <v>0</v>
      </c>
      <c r="N316" s="8">
        <v>0</v>
      </c>
      <c r="O316" s="8">
        <v>0</v>
      </c>
    </row>
    <row r="317" spans="1:15" x14ac:dyDescent="0.25">
      <c r="A317" s="21">
        <v>2598</v>
      </c>
      <c r="B317" s="29" t="s">
        <v>51</v>
      </c>
      <c r="C317" s="29" t="s">
        <v>49</v>
      </c>
      <c r="D317" s="29" t="s">
        <v>152</v>
      </c>
      <c r="E317" s="29" t="s">
        <v>362</v>
      </c>
      <c r="F317" s="30">
        <v>39994</v>
      </c>
      <c r="G317" s="15">
        <v>77807.739999999991</v>
      </c>
      <c r="H317" s="15">
        <v>0</v>
      </c>
      <c r="I317" s="8">
        <v>77807.739999999991</v>
      </c>
      <c r="J317" s="10">
        <v>1.2685958954931242</v>
      </c>
      <c r="K317" s="8">
        <v>98706.579601596168</v>
      </c>
      <c r="L317" s="16">
        <v>0</v>
      </c>
      <c r="M317" s="35">
        <v>1</v>
      </c>
      <c r="N317" s="8">
        <v>77807.739999999991</v>
      </c>
      <c r="O317" s="8">
        <v>98706.579601596168</v>
      </c>
    </row>
    <row r="318" spans="1:15" x14ac:dyDescent="0.25">
      <c r="A318" s="21">
        <v>2649</v>
      </c>
      <c r="B318" s="29" t="s">
        <v>51</v>
      </c>
      <c r="C318" s="29" t="s">
        <v>57</v>
      </c>
      <c r="D318" s="29" t="s">
        <v>152</v>
      </c>
      <c r="E318" s="29" t="s">
        <v>363</v>
      </c>
      <c r="F318" s="30">
        <v>40724</v>
      </c>
      <c r="G318" s="15">
        <v>20172</v>
      </c>
      <c r="H318" s="15">
        <v>18731.18</v>
      </c>
      <c r="I318" s="8">
        <v>1440.8199999999997</v>
      </c>
      <c r="J318" s="10">
        <v>1.198799878775634</v>
      </c>
      <c r="K318" s="8">
        <v>24182.19115466209</v>
      </c>
      <c r="L318" s="16">
        <v>0.92857326987904032</v>
      </c>
      <c r="M318" s="35">
        <v>0.14000000000000001</v>
      </c>
      <c r="N318" s="8">
        <v>2824.0800000000004</v>
      </c>
      <c r="O318" s="8">
        <v>3385.5067616526931</v>
      </c>
    </row>
    <row r="319" spans="1:15" x14ac:dyDescent="0.25">
      <c r="A319" s="21">
        <v>2650</v>
      </c>
      <c r="B319" s="29" t="s">
        <v>51</v>
      </c>
      <c r="C319" s="29" t="s">
        <v>57</v>
      </c>
      <c r="D319" s="29" t="s">
        <v>152</v>
      </c>
      <c r="E319" s="29" t="s">
        <v>364</v>
      </c>
      <c r="F319" s="30">
        <v>40724</v>
      </c>
      <c r="G319" s="15">
        <v>35900</v>
      </c>
      <c r="H319" s="15">
        <v>33335.770000000004</v>
      </c>
      <c r="I319" s="8">
        <v>2564.2299999999959</v>
      </c>
      <c r="J319" s="10">
        <v>1.198799878775634</v>
      </c>
      <c r="K319" s="8">
        <v>43036.915648045258</v>
      </c>
      <c r="L319" s="16">
        <v>0.92857298050139292</v>
      </c>
      <c r="M319" s="35">
        <v>0</v>
      </c>
      <c r="N319" s="8">
        <v>0</v>
      </c>
      <c r="O319" s="8">
        <v>0</v>
      </c>
    </row>
    <row r="320" spans="1:15" x14ac:dyDescent="0.25">
      <c r="A320" s="21">
        <v>2668</v>
      </c>
      <c r="B320" s="29" t="s">
        <v>51</v>
      </c>
      <c r="C320" s="29" t="s">
        <v>101</v>
      </c>
      <c r="D320" s="29" t="s">
        <v>152</v>
      </c>
      <c r="E320" s="29" t="s">
        <v>365</v>
      </c>
      <c r="F320" s="30">
        <v>40724</v>
      </c>
      <c r="G320" s="15">
        <v>1782391</v>
      </c>
      <c r="H320" s="15">
        <v>257456.48</v>
      </c>
      <c r="I320" s="8">
        <v>1524934.52</v>
      </c>
      <c r="J320" s="10">
        <v>1.198799878775634</v>
      </c>
      <c r="K320" s="8">
        <v>2136730.1147307809</v>
      </c>
      <c r="L320" s="16">
        <v>0.14444444569120918</v>
      </c>
      <c r="M320" s="35">
        <v>1</v>
      </c>
      <c r="N320" s="8">
        <v>1782391</v>
      </c>
      <c r="O320" s="8">
        <v>2136730.1147307809</v>
      </c>
    </row>
    <row r="321" spans="1:15" x14ac:dyDescent="0.25">
      <c r="A321" s="21" t="s">
        <v>366</v>
      </c>
      <c r="B321" s="29" t="s">
        <v>51</v>
      </c>
      <c r="C321" s="29" t="s">
        <v>366</v>
      </c>
      <c r="D321" s="37" t="s">
        <v>152</v>
      </c>
      <c r="E321" s="29" t="s">
        <v>367</v>
      </c>
      <c r="F321" s="30">
        <v>42185</v>
      </c>
      <c r="G321" s="15">
        <v>353502.62</v>
      </c>
      <c r="H321" s="15"/>
      <c r="I321" s="8">
        <v>353502.62</v>
      </c>
      <c r="J321" s="10">
        <v>1.0817189450879974</v>
      </c>
      <c r="K321" s="8">
        <v>382390.48119224317</v>
      </c>
      <c r="L321" s="16">
        <v>0</v>
      </c>
      <c r="M321" s="35">
        <v>0</v>
      </c>
      <c r="N321" s="8">
        <v>0</v>
      </c>
      <c r="O321" s="8">
        <v>0</v>
      </c>
    </row>
    <row r="322" spans="1:15" x14ac:dyDescent="0.25">
      <c r="A322" s="21">
        <v>2571</v>
      </c>
      <c r="B322" s="29" t="s">
        <v>1</v>
      </c>
      <c r="C322" s="29" t="s">
        <v>57</v>
      </c>
      <c r="D322" s="29"/>
      <c r="E322" s="29" t="s">
        <v>368</v>
      </c>
      <c r="F322" s="30">
        <v>39629</v>
      </c>
      <c r="G322" s="15">
        <v>8304</v>
      </c>
      <c r="H322" s="15">
        <v>8304</v>
      </c>
      <c r="I322" s="8">
        <v>0</v>
      </c>
      <c r="J322" s="10">
        <v>1.3088504852954064</v>
      </c>
      <c r="K322" s="8">
        <v>10868.694429893054</v>
      </c>
      <c r="L322" s="16">
        <v>1</v>
      </c>
      <c r="M322" s="35">
        <v>1</v>
      </c>
      <c r="N322" s="8">
        <v>8304</v>
      </c>
      <c r="O322" s="8">
        <v>10868.694429893054</v>
      </c>
    </row>
    <row r="323" spans="1:15" x14ac:dyDescent="0.25">
      <c r="A323" s="21">
        <v>2592</v>
      </c>
      <c r="B323" s="13" t="s">
        <v>1</v>
      </c>
      <c r="C323" s="13" t="s">
        <v>57</v>
      </c>
      <c r="D323" s="13" t="s">
        <v>152</v>
      </c>
      <c r="E323" s="13" t="s">
        <v>369</v>
      </c>
      <c r="F323" s="14">
        <v>39994</v>
      </c>
      <c r="G323" s="15">
        <v>8552.08</v>
      </c>
      <c r="H323" s="15">
        <v>8552.08</v>
      </c>
      <c r="I323" s="8">
        <v>0</v>
      </c>
      <c r="J323" s="10">
        <v>1.2685958954931242</v>
      </c>
      <c r="K323" s="8">
        <v>10849.133585928837</v>
      </c>
      <c r="L323" s="16">
        <v>1</v>
      </c>
      <c r="M323" s="35">
        <v>1</v>
      </c>
      <c r="N323" s="8">
        <v>8552.08</v>
      </c>
      <c r="O323" s="8">
        <v>10849.133585928837</v>
      </c>
    </row>
    <row r="324" spans="1:15" x14ac:dyDescent="0.25">
      <c r="A324" s="21">
        <v>2599.1</v>
      </c>
      <c r="B324" s="13" t="s">
        <v>1</v>
      </c>
      <c r="C324" s="13" t="s">
        <v>57</v>
      </c>
      <c r="D324" s="13" t="s">
        <v>152</v>
      </c>
      <c r="E324" s="13" t="s">
        <v>370</v>
      </c>
      <c r="F324" s="14">
        <v>39994</v>
      </c>
      <c r="G324" s="15">
        <v>28944</v>
      </c>
      <c r="H324" s="15">
        <v>28944</v>
      </c>
      <c r="I324" s="8">
        <v>0</v>
      </c>
      <c r="J324" s="10">
        <v>1.2685958954931242</v>
      </c>
      <c r="K324" s="8">
        <v>36718.239599152985</v>
      </c>
      <c r="L324" s="16">
        <v>1</v>
      </c>
      <c r="M324" s="35">
        <v>1</v>
      </c>
      <c r="N324" s="8">
        <v>28944</v>
      </c>
      <c r="O324" s="8">
        <v>36718.239599152985</v>
      </c>
    </row>
    <row r="325" spans="1:15" x14ac:dyDescent="0.25">
      <c r="A325" s="21">
        <v>2600</v>
      </c>
      <c r="B325" s="13" t="s">
        <v>1</v>
      </c>
      <c r="C325" s="13" t="s">
        <v>57</v>
      </c>
      <c r="D325" s="13" t="s">
        <v>152</v>
      </c>
      <c r="E325" s="13" t="s">
        <v>371</v>
      </c>
      <c r="F325" s="14">
        <v>39994</v>
      </c>
      <c r="G325" s="15">
        <v>69615</v>
      </c>
      <c r="H325" s="15">
        <v>69615</v>
      </c>
      <c r="I325" s="8">
        <v>0</v>
      </c>
      <c r="J325" s="10">
        <v>1.2685958954931242</v>
      </c>
      <c r="K325" s="8">
        <v>88313.303264753849</v>
      </c>
      <c r="L325" s="16">
        <v>1</v>
      </c>
      <c r="M325" s="35">
        <v>1</v>
      </c>
      <c r="N325" s="8">
        <v>69615</v>
      </c>
      <c r="O325" s="8">
        <v>88313.303264753849</v>
      </c>
    </row>
    <row r="326" spans="1:15" x14ac:dyDescent="0.25">
      <c r="A326" s="21">
        <v>2601.1</v>
      </c>
      <c r="B326" s="13" t="s">
        <v>1</v>
      </c>
      <c r="C326" s="13" t="s">
        <v>57</v>
      </c>
      <c r="D326" s="13" t="s">
        <v>152</v>
      </c>
      <c r="E326" s="13" t="s">
        <v>372</v>
      </c>
      <c r="F326" s="14">
        <v>39994</v>
      </c>
      <c r="G326" s="15">
        <v>6328</v>
      </c>
      <c r="H326" s="15">
        <v>6328</v>
      </c>
      <c r="I326" s="8">
        <v>0</v>
      </c>
      <c r="J326" s="10">
        <v>1.2685958954931242</v>
      </c>
      <c r="K326" s="8">
        <v>8027.6748266804898</v>
      </c>
      <c r="L326" s="16">
        <v>1</v>
      </c>
      <c r="M326" s="35">
        <v>1</v>
      </c>
      <c r="N326" s="8">
        <v>6328</v>
      </c>
      <c r="O326" s="8">
        <v>8027.6748266804898</v>
      </c>
    </row>
    <row r="327" spans="1:15" x14ac:dyDescent="0.25">
      <c r="A327" s="21">
        <v>2608.1999999999998</v>
      </c>
      <c r="B327" s="13" t="s">
        <v>1</v>
      </c>
      <c r="C327" s="13" t="s">
        <v>101</v>
      </c>
      <c r="D327" s="13" t="s">
        <v>152</v>
      </c>
      <c r="E327" s="13" t="s">
        <v>373</v>
      </c>
      <c r="F327" s="14">
        <v>39994</v>
      </c>
      <c r="G327" s="15">
        <v>1931662</v>
      </c>
      <c r="H327" s="15">
        <v>820956.35</v>
      </c>
      <c r="I327" s="8">
        <v>1110705.6499999999</v>
      </c>
      <c r="J327" s="10">
        <v>1.2685958954931242</v>
      </c>
      <c r="K327" s="8">
        <v>2450498.4846800393</v>
      </c>
      <c r="L327" s="16">
        <v>0.42499999999999999</v>
      </c>
      <c r="M327" s="35">
        <v>1</v>
      </c>
      <c r="N327" s="8">
        <v>1931662</v>
      </c>
      <c r="O327" s="8">
        <v>2450498.4846800393</v>
      </c>
    </row>
    <row r="328" spans="1:15" x14ac:dyDescent="0.25">
      <c r="A328" s="21">
        <v>2610.1999999999998</v>
      </c>
      <c r="B328" s="13" t="s">
        <v>1</v>
      </c>
      <c r="C328" s="13" t="s">
        <v>101</v>
      </c>
      <c r="D328" s="13" t="s">
        <v>152</v>
      </c>
      <c r="E328" s="13" t="s">
        <v>374</v>
      </c>
      <c r="F328" s="14">
        <v>39994</v>
      </c>
      <c r="G328" s="15">
        <v>382000</v>
      </c>
      <c r="H328" s="15">
        <v>162350</v>
      </c>
      <c r="I328" s="8">
        <v>219650</v>
      </c>
      <c r="J328" s="10">
        <v>1.2685958954931242</v>
      </c>
      <c r="K328" s="8">
        <v>484603.63207837346</v>
      </c>
      <c r="L328" s="16">
        <v>0.42499999999999999</v>
      </c>
      <c r="M328" s="35">
        <v>1</v>
      </c>
      <c r="N328" s="8">
        <v>382000</v>
      </c>
      <c r="O328" s="8">
        <v>484603.63207837346</v>
      </c>
    </row>
    <row r="329" spans="1:15" x14ac:dyDescent="0.25">
      <c r="A329" s="21">
        <v>2611</v>
      </c>
      <c r="B329" s="13" t="s">
        <v>1</v>
      </c>
      <c r="C329" s="13" t="s">
        <v>101</v>
      </c>
      <c r="D329" s="13" t="s">
        <v>152</v>
      </c>
      <c r="E329" s="13" t="s">
        <v>375</v>
      </c>
      <c r="F329" s="14">
        <v>39994</v>
      </c>
      <c r="G329" s="15">
        <v>4198310</v>
      </c>
      <c r="H329" s="15">
        <v>1784281.75</v>
      </c>
      <c r="I329" s="8">
        <v>2414028.25</v>
      </c>
      <c r="J329" s="10">
        <v>1.2685958954931242</v>
      </c>
      <c r="K329" s="8">
        <v>5325958.8340077382</v>
      </c>
      <c r="L329" s="16">
        <v>0.42499999999999999</v>
      </c>
      <c r="M329" s="35">
        <v>1</v>
      </c>
      <c r="N329" s="8">
        <v>4198310</v>
      </c>
      <c r="O329" s="8">
        <v>5325958.8340077382</v>
      </c>
    </row>
    <row r="330" spans="1:15" x14ac:dyDescent="0.25">
      <c r="A330" s="21">
        <v>2614</v>
      </c>
      <c r="B330" s="13" t="s">
        <v>1</v>
      </c>
      <c r="C330" s="13" t="s">
        <v>57</v>
      </c>
      <c r="D330" s="13" t="s">
        <v>152</v>
      </c>
      <c r="E330" s="13" t="s">
        <v>376</v>
      </c>
      <c r="F330" s="14">
        <v>40359</v>
      </c>
      <c r="G330" s="15">
        <v>10990</v>
      </c>
      <c r="H330" s="15">
        <v>10990</v>
      </c>
      <c r="I330" s="8">
        <v>0</v>
      </c>
      <c r="J330" s="10">
        <v>1.2358009314887348</v>
      </c>
      <c r="K330" s="8">
        <v>13581.452237061196</v>
      </c>
      <c r="L330" s="16">
        <v>1</v>
      </c>
      <c r="M330" s="35">
        <v>1</v>
      </c>
      <c r="N330" s="8">
        <v>10990</v>
      </c>
      <c r="O330" s="8">
        <v>13581.452237061196</v>
      </c>
    </row>
    <row r="331" spans="1:15" x14ac:dyDescent="0.25">
      <c r="A331" s="21">
        <v>2615</v>
      </c>
      <c r="B331" s="13" t="s">
        <v>1</v>
      </c>
      <c r="C331" s="13" t="s">
        <v>57</v>
      </c>
      <c r="D331" s="13" t="s">
        <v>152</v>
      </c>
      <c r="E331" s="13" t="s">
        <v>377</v>
      </c>
      <c r="F331" s="14">
        <v>40359</v>
      </c>
      <c r="G331" s="15">
        <v>14649</v>
      </c>
      <c r="H331" s="15">
        <v>10986.749999999998</v>
      </c>
      <c r="I331" s="8">
        <v>3662.2500000000018</v>
      </c>
      <c r="J331" s="10">
        <v>1.2358009314887348</v>
      </c>
      <c r="K331" s="8">
        <v>18103.247845378475</v>
      </c>
      <c r="L331" s="16">
        <v>0.74999999999999989</v>
      </c>
      <c r="M331" s="35">
        <v>1</v>
      </c>
      <c r="N331" s="8">
        <v>14649</v>
      </c>
      <c r="O331" s="8">
        <v>18103.247845378475</v>
      </c>
    </row>
    <row r="332" spans="1:15" x14ac:dyDescent="0.25">
      <c r="A332" s="21">
        <v>2625</v>
      </c>
      <c r="B332" s="13" t="s">
        <v>1</v>
      </c>
      <c r="C332" s="13" t="s">
        <v>49</v>
      </c>
      <c r="D332" s="13" t="s">
        <v>152</v>
      </c>
      <c r="E332" s="13" t="s">
        <v>378</v>
      </c>
      <c r="F332" s="14">
        <v>40359</v>
      </c>
      <c r="G332" s="15">
        <v>980738.08</v>
      </c>
      <c r="H332" s="15">
        <v>0</v>
      </c>
      <c r="I332" s="8">
        <v>980738.08</v>
      </c>
      <c r="J332" s="10">
        <v>1.2358009314887348</v>
      </c>
      <c r="K332" s="8">
        <v>1211997.0328104733</v>
      </c>
      <c r="L332" s="16">
        <v>0</v>
      </c>
      <c r="M332" s="35">
        <v>1</v>
      </c>
      <c r="N332" s="8">
        <v>980738.08</v>
      </c>
      <c r="O332" s="8">
        <v>1211997.0328104733</v>
      </c>
    </row>
    <row r="333" spans="1:15" x14ac:dyDescent="0.25">
      <c r="A333" s="21">
        <v>2626</v>
      </c>
      <c r="B333" s="13" t="s">
        <v>1</v>
      </c>
      <c r="C333" s="13" t="s">
        <v>57</v>
      </c>
      <c r="D333" s="13" t="s">
        <v>152</v>
      </c>
      <c r="E333" s="13" t="s">
        <v>379</v>
      </c>
      <c r="F333" s="14">
        <v>40359</v>
      </c>
      <c r="G333" s="15">
        <v>42592</v>
      </c>
      <c r="H333" s="15">
        <v>31944.000000000004</v>
      </c>
      <c r="I333" s="8">
        <v>10647.999999999996</v>
      </c>
      <c r="J333" s="10">
        <v>1.2358009314887348</v>
      </c>
      <c r="K333" s="8">
        <v>52635.233273968195</v>
      </c>
      <c r="L333" s="16">
        <v>0.75000000000000011</v>
      </c>
      <c r="M333" s="35">
        <v>1</v>
      </c>
      <c r="N333" s="8">
        <v>42592</v>
      </c>
      <c r="O333" s="8">
        <v>52635.233273968195</v>
      </c>
    </row>
    <row r="334" spans="1:15" x14ac:dyDescent="0.25">
      <c r="A334" s="21">
        <v>2627</v>
      </c>
      <c r="B334" s="13" t="s">
        <v>1</v>
      </c>
      <c r="C334" s="13" t="s">
        <v>57</v>
      </c>
      <c r="D334" s="13" t="s">
        <v>152</v>
      </c>
      <c r="E334" s="13" t="s">
        <v>380</v>
      </c>
      <c r="F334" s="14">
        <v>40359</v>
      </c>
      <c r="G334" s="15">
        <v>18428</v>
      </c>
      <c r="H334" s="15">
        <v>18428</v>
      </c>
      <c r="I334" s="8">
        <v>0</v>
      </c>
      <c r="J334" s="10">
        <v>1.2358009314887348</v>
      </c>
      <c r="K334" s="8">
        <v>22773.339565474405</v>
      </c>
      <c r="L334" s="16">
        <v>1</v>
      </c>
      <c r="M334" s="35">
        <v>1</v>
      </c>
      <c r="N334" s="8">
        <v>18428</v>
      </c>
      <c r="O334" s="8">
        <v>22773.339565474405</v>
      </c>
    </row>
    <row r="335" spans="1:15" x14ac:dyDescent="0.25">
      <c r="A335" s="21">
        <v>2637</v>
      </c>
      <c r="B335" s="13" t="s">
        <v>1</v>
      </c>
      <c r="C335" s="13" t="s">
        <v>57</v>
      </c>
      <c r="D335" s="13" t="s">
        <v>152</v>
      </c>
      <c r="E335" s="13" t="s">
        <v>381</v>
      </c>
      <c r="F335" s="14">
        <v>40359</v>
      </c>
      <c r="G335" s="15">
        <v>995912</v>
      </c>
      <c r="H335" s="15">
        <v>497956.04000000004</v>
      </c>
      <c r="I335" s="8">
        <v>497955.95999999996</v>
      </c>
      <c r="J335" s="10">
        <v>1.2358009314887348</v>
      </c>
      <c r="K335" s="8">
        <v>1230748.9772808088</v>
      </c>
      <c r="L335" s="16">
        <v>0.50000004016419131</v>
      </c>
      <c r="M335" s="35">
        <v>1</v>
      </c>
      <c r="N335" s="8">
        <v>995912</v>
      </c>
      <c r="O335" s="8">
        <v>1230748.9772808088</v>
      </c>
    </row>
    <row r="336" spans="1:15" x14ac:dyDescent="0.25">
      <c r="A336" s="21">
        <v>2638</v>
      </c>
      <c r="B336" s="13" t="s">
        <v>1</v>
      </c>
      <c r="C336" s="13" t="s">
        <v>57</v>
      </c>
      <c r="D336" s="13" t="s">
        <v>152</v>
      </c>
      <c r="E336" s="13" t="s">
        <v>382</v>
      </c>
      <c r="F336" s="14">
        <v>40359</v>
      </c>
      <c r="G336" s="15">
        <v>35032</v>
      </c>
      <c r="H336" s="15">
        <v>35032.000000000007</v>
      </c>
      <c r="I336" s="8">
        <v>0</v>
      </c>
      <c r="J336" s="10">
        <v>1.2358009314887348</v>
      </c>
      <c r="K336" s="8">
        <v>43292.578231913358</v>
      </c>
      <c r="L336" s="16">
        <v>1.0000000000000002</v>
      </c>
      <c r="M336" s="35">
        <v>1</v>
      </c>
      <c r="N336" s="8">
        <v>35032</v>
      </c>
      <c r="O336" s="8">
        <v>43292.578231913358</v>
      </c>
    </row>
    <row r="337" spans="1:15" x14ac:dyDescent="0.25">
      <c r="A337" s="21">
        <v>2639</v>
      </c>
      <c r="B337" s="13" t="s">
        <v>1</v>
      </c>
      <c r="C337" s="13" t="s">
        <v>57</v>
      </c>
      <c r="D337" s="13" t="s">
        <v>152</v>
      </c>
      <c r="E337" s="13" t="s">
        <v>383</v>
      </c>
      <c r="F337" s="14">
        <v>40359</v>
      </c>
      <c r="G337" s="15">
        <v>35032</v>
      </c>
      <c r="H337" s="15">
        <v>35032.000000000007</v>
      </c>
      <c r="I337" s="8">
        <v>0</v>
      </c>
      <c r="J337" s="10">
        <v>1.2358009314887348</v>
      </c>
      <c r="K337" s="8">
        <v>43292.578231913358</v>
      </c>
      <c r="L337" s="16">
        <v>1.0000000000000002</v>
      </c>
      <c r="M337" s="35">
        <v>1</v>
      </c>
      <c r="N337" s="8">
        <v>35032</v>
      </c>
      <c r="O337" s="8">
        <v>43292.578231913358</v>
      </c>
    </row>
    <row r="338" spans="1:15" x14ac:dyDescent="0.25">
      <c r="A338" s="21">
        <v>2653</v>
      </c>
      <c r="B338" s="13" t="s">
        <v>1</v>
      </c>
      <c r="C338" s="13" t="s">
        <v>57</v>
      </c>
      <c r="D338" s="13" t="s">
        <v>152</v>
      </c>
      <c r="E338" s="13" t="s">
        <v>384</v>
      </c>
      <c r="F338" s="14">
        <v>40724</v>
      </c>
      <c r="G338" s="15">
        <v>20352</v>
      </c>
      <c r="H338" s="15">
        <v>18898.29</v>
      </c>
      <c r="I338" s="8">
        <v>1453.7099999999991</v>
      </c>
      <c r="J338" s="10">
        <v>1.198799878775634</v>
      </c>
      <c r="K338" s="8">
        <v>24397.975132841704</v>
      </c>
      <c r="L338" s="16">
        <v>0.92857163915094343</v>
      </c>
      <c r="M338" s="35">
        <v>1</v>
      </c>
      <c r="N338" s="8">
        <v>20352</v>
      </c>
      <c r="O338" s="8">
        <v>24397.975132841704</v>
      </c>
    </row>
    <row r="339" spans="1:15" x14ac:dyDescent="0.25">
      <c r="A339" s="21">
        <v>2667</v>
      </c>
      <c r="B339" s="13" t="s">
        <v>1</v>
      </c>
      <c r="C339" s="13" t="s">
        <v>101</v>
      </c>
      <c r="D339" s="13" t="s">
        <v>152</v>
      </c>
      <c r="E339" s="13" t="s">
        <v>385</v>
      </c>
      <c r="F339" s="14">
        <v>40724</v>
      </c>
      <c r="G339" s="15">
        <v>30181</v>
      </c>
      <c r="H339" s="15">
        <v>19617.649999999998</v>
      </c>
      <c r="I339" s="8">
        <v>10563.350000000002</v>
      </c>
      <c r="J339" s="10">
        <v>1.198799878775634</v>
      </c>
      <c r="K339" s="8">
        <v>36180.979141327407</v>
      </c>
      <c r="L339" s="16">
        <v>0.64999999999999991</v>
      </c>
      <c r="M339" s="35">
        <v>1</v>
      </c>
      <c r="N339" s="8">
        <v>30181</v>
      </c>
      <c r="O339" s="8">
        <v>36180.979141327407</v>
      </c>
    </row>
    <row r="340" spans="1:15" x14ac:dyDescent="0.25">
      <c r="A340" s="21">
        <v>2669</v>
      </c>
      <c r="B340" s="13" t="s">
        <v>1</v>
      </c>
      <c r="C340" s="13" t="s">
        <v>57</v>
      </c>
      <c r="D340" s="13" t="s">
        <v>152</v>
      </c>
      <c r="E340" s="13" t="s">
        <v>386</v>
      </c>
      <c r="F340" s="14">
        <v>40724</v>
      </c>
      <c r="G340" s="15">
        <v>11072</v>
      </c>
      <c r="H340" s="15">
        <v>10281.18</v>
      </c>
      <c r="I340" s="8">
        <v>790.81999999999971</v>
      </c>
      <c r="J340" s="10">
        <v>1.198799878775634</v>
      </c>
      <c r="K340" s="8">
        <v>13273.112257803819</v>
      </c>
      <c r="L340" s="16">
        <v>0.92857478323699427</v>
      </c>
      <c r="M340" s="35">
        <v>1</v>
      </c>
      <c r="N340" s="8">
        <v>11072</v>
      </c>
      <c r="O340" s="8">
        <v>13273.112257803819</v>
      </c>
    </row>
    <row r="341" spans="1:15" x14ac:dyDescent="0.25">
      <c r="A341" s="21">
        <v>2702</v>
      </c>
      <c r="B341" s="13" t="s">
        <v>1</v>
      </c>
      <c r="C341" s="13" t="s">
        <v>101</v>
      </c>
      <c r="D341" s="13" t="s">
        <v>152</v>
      </c>
      <c r="E341" s="13" t="s">
        <v>387</v>
      </c>
      <c r="F341" s="14">
        <v>41455</v>
      </c>
      <c r="G341" s="15">
        <v>44958</v>
      </c>
      <c r="H341" s="15">
        <v>4495.8100000000004</v>
      </c>
      <c r="I341" s="8">
        <v>40462.19</v>
      </c>
      <c r="J341" s="10">
        <v>1.1394634167163571</v>
      </c>
      <c r="K341" s="8">
        <v>51227.996288733979</v>
      </c>
      <c r="L341" s="16">
        <v>0.1000002224298234</v>
      </c>
      <c r="M341" s="35">
        <v>1</v>
      </c>
      <c r="N341" s="8">
        <v>44958</v>
      </c>
      <c r="O341" s="8">
        <v>51227.996288733979</v>
      </c>
    </row>
    <row r="342" spans="1:15" x14ac:dyDescent="0.25">
      <c r="A342" s="21">
        <v>2719</v>
      </c>
      <c r="B342" s="13" t="s">
        <v>1</v>
      </c>
      <c r="C342" s="13" t="s">
        <v>57</v>
      </c>
      <c r="D342" s="13" t="s">
        <v>152</v>
      </c>
      <c r="E342" s="13" t="s">
        <v>388</v>
      </c>
      <c r="F342" s="14">
        <v>41455</v>
      </c>
      <c r="G342" s="15">
        <v>8410</v>
      </c>
      <c r="H342" s="15">
        <v>8410</v>
      </c>
      <c r="I342" s="8">
        <v>0</v>
      </c>
      <c r="J342" s="10">
        <v>1.1394634167163571</v>
      </c>
      <c r="K342" s="8">
        <v>9582.8873345845623</v>
      </c>
      <c r="L342" s="16">
        <v>1</v>
      </c>
      <c r="M342" s="35">
        <v>0</v>
      </c>
      <c r="N342" s="8">
        <v>0</v>
      </c>
      <c r="O342" s="8">
        <v>0</v>
      </c>
    </row>
    <row r="343" spans="1:15" x14ac:dyDescent="0.25">
      <c r="A343" s="21">
        <v>2724</v>
      </c>
      <c r="B343" s="13" t="s">
        <v>1</v>
      </c>
      <c r="C343" s="13" t="s">
        <v>57</v>
      </c>
      <c r="D343" s="13" t="s">
        <v>152</v>
      </c>
      <c r="E343" s="13" t="s">
        <v>389</v>
      </c>
      <c r="F343" s="14">
        <v>41820</v>
      </c>
      <c r="G343" s="15">
        <v>43598</v>
      </c>
      <c r="H343" s="15">
        <v>5813.08</v>
      </c>
      <c r="I343" s="8">
        <v>37784.92</v>
      </c>
      <c r="J343" s="10">
        <v>1.109260004541184</v>
      </c>
      <c r="K343" s="8">
        <v>48361.517677986543</v>
      </c>
      <c r="L343" s="16">
        <v>0.13333363915775953</v>
      </c>
      <c r="M343" s="35">
        <v>1</v>
      </c>
      <c r="N343" s="8">
        <v>43598</v>
      </c>
      <c r="O343" s="8">
        <v>48361.517677986543</v>
      </c>
    </row>
    <row r="344" spans="1:15" x14ac:dyDescent="0.25">
      <c r="A344" s="21">
        <v>2734</v>
      </c>
      <c r="B344" s="13" t="s">
        <v>1</v>
      </c>
      <c r="C344" s="13" t="s">
        <v>57</v>
      </c>
      <c r="D344" s="13" t="s">
        <v>152</v>
      </c>
      <c r="E344" s="13" t="s">
        <v>390</v>
      </c>
      <c r="F344" s="14">
        <v>41820</v>
      </c>
      <c r="G344" s="15">
        <v>17360</v>
      </c>
      <c r="H344" s="15">
        <v>1736</v>
      </c>
      <c r="I344" s="8">
        <v>15624</v>
      </c>
      <c r="J344" s="10">
        <v>1.109260004541184</v>
      </c>
      <c r="K344" s="8">
        <v>19256.753678834953</v>
      </c>
      <c r="L344" s="16">
        <v>0.1</v>
      </c>
      <c r="M344" s="35">
        <v>1</v>
      </c>
      <c r="N344" s="8">
        <v>17360</v>
      </c>
      <c r="O344" s="8">
        <v>19256.753678834953</v>
      </c>
    </row>
    <row r="345" spans="1:15" x14ac:dyDescent="0.25">
      <c r="A345" s="21">
        <v>2797</v>
      </c>
      <c r="B345" s="13" t="s">
        <v>1</v>
      </c>
      <c r="C345" s="13" t="s">
        <v>57</v>
      </c>
      <c r="D345" s="13" t="s">
        <v>152</v>
      </c>
      <c r="E345" s="13" t="s">
        <v>391</v>
      </c>
      <c r="F345" s="14">
        <v>42368</v>
      </c>
      <c r="G345" s="15">
        <v>14367.73</v>
      </c>
      <c r="H345" s="15">
        <v>3078.7992857142858</v>
      </c>
      <c r="I345" s="8">
        <v>11288.930714285714</v>
      </c>
      <c r="J345" s="10">
        <v>1.0817189450879974</v>
      </c>
      <c r="K345" s="8">
        <v>15541.845738909173</v>
      </c>
      <c r="L345" s="16">
        <v>0.2142857142857143</v>
      </c>
      <c r="M345" s="35">
        <v>1</v>
      </c>
      <c r="N345" s="8">
        <v>14367.73</v>
      </c>
      <c r="O345" s="8">
        <v>15541.845738909173</v>
      </c>
    </row>
    <row r="346" spans="1:15" x14ac:dyDescent="0.25">
      <c r="A346" s="21">
        <v>2798</v>
      </c>
      <c r="B346" s="13" t="s">
        <v>1</v>
      </c>
      <c r="C346" s="13" t="s">
        <v>57</v>
      </c>
      <c r="D346" s="13" t="s">
        <v>152</v>
      </c>
      <c r="E346" s="13" t="s">
        <v>392</v>
      </c>
      <c r="F346" s="14">
        <v>42270</v>
      </c>
      <c r="G346" s="15">
        <v>8460</v>
      </c>
      <c r="H346" s="15">
        <v>846</v>
      </c>
      <c r="I346" s="8">
        <v>7614</v>
      </c>
      <c r="J346" s="10">
        <v>1.0817189450879974</v>
      </c>
      <c r="K346" s="8">
        <v>9151.3422754444582</v>
      </c>
      <c r="L346" s="16">
        <v>0.1</v>
      </c>
      <c r="M346" s="35">
        <v>1</v>
      </c>
      <c r="N346" s="8">
        <v>8460</v>
      </c>
      <c r="O346" s="8">
        <v>9151.3422754444582</v>
      </c>
    </row>
    <row r="347" spans="1:15" x14ac:dyDescent="0.25">
      <c r="A347" s="21">
        <v>2825</v>
      </c>
      <c r="B347" s="13" t="s">
        <v>1</v>
      </c>
      <c r="C347" s="13" t="s">
        <v>57</v>
      </c>
      <c r="D347" s="20" t="s">
        <v>152</v>
      </c>
      <c r="E347" s="13" t="s">
        <v>393</v>
      </c>
      <c r="F347" s="14">
        <v>42908</v>
      </c>
      <c r="G347" s="15">
        <v>14594</v>
      </c>
      <c r="H347" s="15">
        <v>486.46666666666664</v>
      </c>
      <c r="I347" s="8">
        <v>14107.533333333333</v>
      </c>
      <c r="J347" s="10">
        <v>1.0817189450879974</v>
      </c>
      <c r="K347" s="8">
        <v>15786.606284614234</v>
      </c>
      <c r="L347" s="16">
        <v>3.3333333333333333E-2</v>
      </c>
      <c r="M347" s="35">
        <v>1</v>
      </c>
      <c r="N347" s="8">
        <v>14594</v>
      </c>
      <c r="O347" s="8">
        <v>15786.606284614234</v>
      </c>
    </row>
    <row r="348" spans="1:15" x14ac:dyDescent="0.25">
      <c r="A348" s="21">
        <v>2832</v>
      </c>
      <c r="B348" s="13" t="s">
        <v>1</v>
      </c>
      <c r="C348" s="13" t="s">
        <v>101</v>
      </c>
      <c r="D348" s="20" t="s">
        <v>152</v>
      </c>
      <c r="E348" s="13" t="s">
        <v>394</v>
      </c>
      <c r="F348" s="14">
        <v>42916</v>
      </c>
      <c r="G348" s="15">
        <v>45019.38</v>
      </c>
      <c r="H348" s="15">
        <v>1125.4845</v>
      </c>
      <c r="I348" s="8">
        <v>43893.895499999999</v>
      </c>
      <c r="J348" s="10">
        <v>1.0817189450879974</v>
      </c>
      <c r="K348" s="8">
        <v>48698.316242115681</v>
      </c>
      <c r="L348" s="16">
        <v>2.5000000000000001E-2</v>
      </c>
      <c r="M348" s="35">
        <v>1</v>
      </c>
      <c r="N348" s="8">
        <v>45019.38</v>
      </c>
      <c r="O348" s="8">
        <v>48698.316242115681</v>
      </c>
    </row>
    <row r="349" spans="1:15" x14ac:dyDescent="0.25">
      <c r="A349" s="21">
        <v>2833</v>
      </c>
      <c r="B349" s="13" t="s">
        <v>1</v>
      </c>
      <c r="C349" s="13" t="s">
        <v>101</v>
      </c>
      <c r="D349" s="20" t="s">
        <v>152</v>
      </c>
      <c r="E349" s="13" t="s">
        <v>395</v>
      </c>
      <c r="F349" s="14">
        <v>42916</v>
      </c>
      <c r="G349" s="15">
        <v>37524.28</v>
      </c>
      <c r="H349" s="15">
        <v>938.10699999999997</v>
      </c>
      <c r="I349" s="8">
        <v>36586.172999999995</v>
      </c>
      <c r="J349" s="10">
        <v>1.0817189450879974</v>
      </c>
      <c r="K349" s="8">
        <v>40590.724576786633</v>
      </c>
      <c r="L349" s="16">
        <v>2.5000000000000001E-2</v>
      </c>
      <c r="M349" s="35">
        <v>1</v>
      </c>
      <c r="N349" s="8">
        <v>37524.28</v>
      </c>
      <c r="O349" s="8">
        <v>40590.724576786633</v>
      </c>
    </row>
    <row r="350" spans="1:15" x14ac:dyDescent="0.25">
      <c r="A350" s="21">
        <v>2834</v>
      </c>
      <c r="B350" s="13" t="s">
        <v>1</v>
      </c>
      <c r="C350" s="13" t="s">
        <v>57</v>
      </c>
      <c r="D350" s="20" t="s">
        <v>152</v>
      </c>
      <c r="E350" s="13" t="s">
        <v>396</v>
      </c>
      <c r="F350" s="14">
        <v>42916</v>
      </c>
      <c r="G350" s="15">
        <v>922178.44</v>
      </c>
      <c r="H350" s="15">
        <v>23054.460999999999</v>
      </c>
      <c r="I350" s="8">
        <v>899123.97899999993</v>
      </c>
      <c r="J350" s="10">
        <v>1.0817189450879974</v>
      </c>
      <c r="K350" s="8">
        <v>997537.88929969503</v>
      </c>
      <c r="L350" s="16">
        <v>2.5000000000000001E-2</v>
      </c>
      <c r="M350" s="35">
        <v>1</v>
      </c>
      <c r="N350" s="8">
        <v>922178.44</v>
      </c>
      <c r="O350" s="8">
        <v>997537.88929969503</v>
      </c>
    </row>
    <row r="351" spans="1:15" x14ac:dyDescent="0.25">
      <c r="A351" s="21" t="s">
        <v>397</v>
      </c>
      <c r="B351" s="13" t="s">
        <v>1</v>
      </c>
      <c r="C351" s="13" t="s">
        <v>101</v>
      </c>
      <c r="D351" s="20" t="s">
        <v>152</v>
      </c>
      <c r="E351" s="13" t="s">
        <v>398</v>
      </c>
      <c r="F351" s="14">
        <v>42185</v>
      </c>
      <c r="G351" s="15">
        <v>97689.73</v>
      </c>
      <c r="H351" s="15">
        <v>24422.432500000003</v>
      </c>
      <c r="I351" s="8">
        <v>73267.297499999986</v>
      </c>
      <c r="J351" s="10">
        <v>1.0817189450879974</v>
      </c>
      <c r="K351" s="8">
        <v>105672.83168153129</v>
      </c>
      <c r="L351" s="16">
        <v>0.25000000000000006</v>
      </c>
      <c r="M351" s="35">
        <v>1</v>
      </c>
      <c r="N351" s="8">
        <v>97689.73</v>
      </c>
      <c r="O351" s="8">
        <v>105672.83168153129</v>
      </c>
    </row>
    <row r="352" spans="1:15" x14ac:dyDescent="0.25">
      <c r="A352" s="21" t="s">
        <v>399</v>
      </c>
      <c r="B352" s="13" t="s">
        <v>1</v>
      </c>
      <c r="C352" s="13" t="s">
        <v>49</v>
      </c>
      <c r="D352" s="20" t="s">
        <v>152</v>
      </c>
      <c r="E352" s="13" t="s">
        <v>400</v>
      </c>
      <c r="F352" s="14">
        <v>42185</v>
      </c>
      <c r="G352" s="15">
        <v>128581.78</v>
      </c>
      <c r="H352" s="15">
        <v>0</v>
      </c>
      <c r="I352" s="8">
        <v>128581.78</v>
      </c>
      <c r="J352" s="10">
        <v>1.0817189450879974</v>
      </c>
      <c r="K352" s="8">
        <v>139089.34741913696</v>
      </c>
      <c r="L352" s="16">
        <v>0</v>
      </c>
      <c r="M352" s="35">
        <v>1</v>
      </c>
      <c r="N352" s="8">
        <v>128581.78</v>
      </c>
      <c r="O352" s="8">
        <v>139089.34741913696</v>
      </c>
    </row>
    <row r="353" spans="1:15" x14ac:dyDescent="0.25">
      <c r="A353" s="21" t="s">
        <v>401</v>
      </c>
      <c r="B353" s="13" t="s">
        <v>1</v>
      </c>
      <c r="C353" s="13" t="s">
        <v>57</v>
      </c>
      <c r="D353" s="20" t="s">
        <v>152</v>
      </c>
      <c r="E353" s="13" t="s">
        <v>402</v>
      </c>
      <c r="F353" s="14">
        <v>42551</v>
      </c>
      <c r="G353" s="15">
        <v>4690850.1483845217</v>
      </c>
      <c r="H353" s="15">
        <v>351813.76112883905</v>
      </c>
      <c r="I353" s="8">
        <v>4339036.3872556826</v>
      </c>
      <c r="J353" s="10">
        <v>1.0817189450879974</v>
      </c>
      <c r="K353" s="8">
        <v>5074181.474076381</v>
      </c>
      <c r="L353" s="16">
        <v>7.4999999999999983E-2</v>
      </c>
      <c r="M353" s="35">
        <v>1</v>
      </c>
      <c r="N353" s="8">
        <v>4690850.1483845217</v>
      </c>
      <c r="O353" s="8">
        <v>5074181.474076381</v>
      </c>
    </row>
    <row r="354" spans="1:15" x14ac:dyDescent="0.25">
      <c r="A354" s="21" t="s">
        <v>403</v>
      </c>
      <c r="B354" s="13" t="s">
        <v>1</v>
      </c>
      <c r="C354" s="13" t="s">
        <v>57</v>
      </c>
      <c r="D354" s="20" t="s">
        <v>152</v>
      </c>
      <c r="E354" s="13" t="s">
        <v>404</v>
      </c>
      <c r="F354" s="14">
        <v>42551</v>
      </c>
      <c r="G354" s="15">
        <v>4184978.4645494544</v>
      </c>
      <c r="H354" s="15">
        <v>313873.38484120904</v>
      </c>
      <c r="I354" s="8">
        <v>3871105.0797082456</v>
      </c>
      <c r="J354" s="10">
        <v>1.0817189450879974</v>
      </c>
      <c r="K354" s="8">
        <v>4526970.4898884231</v>
      </c>
      <c r="L354" s="16">
        <v>7.4999999999999997E-2</v>
      </c>
      <c r="M354" s="35">
        <v>1</v>
      </c>
      <c r="N354" s="8">
        <v>4184978.4645494544</v>
      </c>
      <c r="O354" s="8">
        <v>4526970.4898884231</v>
      </c>
    </row>
    <row r="355" spans="1:15" x14ac:dyDescent="0.25">
      <c r="A355" s="21" t="s">
        <v>405</v>
      </c>
      <c r="B355" s="13" t="s">
        <v>1</v>
      </c>
      <c r="C355" s="13" t="s">
        <v>57</v>
      </c>
      <c r="D355" s="20" t="s">
        <v>152</v>
      </c>
      <c r="E355" s="13" t="s">
        <v>406</v>
      </c>
      <c r="F355" s="14">
        <v>42551</v>
      </c>
      <c r="G355" s="15">
        <v>17160026.757066026</v>
      </c>
      <c r="H355" s="15">
        <v>1287002.006779952</v>
      </c>
      <c r="I355" s="8">
        <v>15873024.750286074</v>
      </c>
      <c r="J355" s="10">
        <v>1.0817189450879974</v>
      </c>
      <c r="K355" s="8">
        <v>18562326.04133527</v>
      </c>
      <c r="L355" s="16">
        <v>7.4999999999999997E-2</v>
      </c>
      <c r="M355" s="35">
        <v>1</v>
      </c>
      <c r="N355" s="8">
        <v>17160026.757066026</v>
      </c>
      <c r="O355" s="8">
        <v>18562326.04133527</v>
      </c>
    </row>
    <row r="356" spans="1:15" x14ac:dyDescent="0.25">
      <c r="A356" s="21" t="s">
        <v>407</v>
      </c>
      <c r="B356" s="13" t="s">
        <v>1</v>
      </c>
      <c r="C356" s="13" t="s">
        <v>57</v>
      </c>
      <c r="D356" s="20" t="s">
        <v>152</v>
      </c>
      <c r="E356" s="13" t="s">
        <v>408</v>
      </c>
      <c r="F356" s="14">
        <v>42627</v>
      </c>
      <c r="G356" s="15">
        <v>5024.21</v>
      </c>
      <c r="H356" s="15">
        <v>502.42099999999999</v>
      </c>
      <c r="I356" s="8">
        <v>4521.7889999999998</v>
      </c>
      <c r="J356" s="10">
        <v>1.0817189450879974</v>
      </c>
      <c r="K356" s="8">
        <v>5434.7831411005673</v>
      </c>
      <c r="L356" s="16">
        <v>9.9999999999999992E-2</v>
      </c>
      <c r="M356" s="35">
        <v>0</v>
      </c>
      <c r="N356" s="8">
        <v>0</v>
      </c>
      <c r="O356" s="8">
        <v>0</v>
      </c>
    </row>
    <row r="357" spans="1:15" x14ac:dyDescent="0.25">
      <c r="A357" s="21" t="s">
        <v>409</v>
      </c>
      <c r="B357" s="13" t="s">
        <v>1</v>
      </c>
      <c r="C357" s="13" t="s">
        <v>101</v>
      </c>
      <c r="D357" s="20" t="s">
        <v>152</v>
      </c>
      <c r="E357" s="13" t="s">
        <v>410</v>
      </c>
      <c r="F357" s="14">
        <v>42916</v>
      </c>
      <c r="G357" s="15">
        <v>19882.5</v>
      </c>
      <c r="H357" s="15">
        <v>331.375</v>
      </c>
      <c r="I357" s="8">
        <v>19551.125</v>
      </c>
      <c r="J357" s="10">
        <v>1.0817189450879974</v>
      </c>
      <c r="K357" s="8">
        <v>21507.276925712107</v>
      </c>
      <c r="L357" s="16">
        <v>1.6666666666666666E-2</v>
      </c>
      <c r="M357" s="35">
        <v>1</v>
      </c>
      <c r="N357" s="8">
        <v>19882.5</v>
      </c>
      <c r="O357" s="8">
        <v>21507.276925712107</v>
      </c>
    </row>
    <row r="358" spans="1:15" x14ac:dyDescent="0.25">
      <c r="A358" s="21" t="s">
        <v>366</v>
      </c>
      <c r="B358" s="13" t="s">
        <v>1</v>
      </c>
      <c r="C358" s="13" t="s">
        <v>366</v>
      </c>
      <c r="D358" s="20" t="s">
        <v>152</v>
      </c>
      <c r="E358" s="13" t="s">
        <v>411</v>
      </c>
      <c r="F358" s="14">
        <v>42551</v>
      </c>
      <c r="G358" s="15">
        <v>594506.44999999995</v>
      </c>
      <c r="H358" s="15">
        <v>0</v>
      </c>
      <c r="I358" s="8">
        <v>594506.44999999995</v>
      </c>
      <c r="J358" s="10">
        <v>1.0817189450879974</v>
      </c>
      <c r="K358" s="8">
        <f>I358*J358</f>
        <v>643088.88994201017</v>
      </c>
      <c r="L358" s="16">
        <v>0</v>
      </c>
      <c r="M358" s="35">
        <v>1</v>
      </c>
      <c r="N358" s="8">
        <f>M358*I358</f>
        <v>594506.44999999995</v>
      </c>
      <c r="O358" s="8">
        <f>K358</f>
        <v>643088.88994201017</v>
      </c>
    </row>
    <row r="359" spans="1:15" x14ac:dyDescent="0.25">
      <c r="A359" s="21" t="s">
        <v>366</v>
      </c>
      <c r="B359" s="13" t="s">
        <v>1</v>
      </c>
      <c r="C359" s="13" t="s">
        <v>366</v>
      </c>
      <c r="D359" s="20" t="s">
        <v>152</v>
      </c>
      <c r="E359" s="13" t="s">
        <v>412</v>
      </c>
      <c r="F359" s="14">
        <v>42916</v>
      </c>
      <c r="G359" s="15">
        <v>145415.49</v>
      </c>
      <c r="H359" s="15">
        <v>0</v>
      </c>
      <c r="I359" s="8">
        <v>145415.49</v>
      </c>
      <c r="J359" s="10">
        <v>1.0817189450879974</v>
      </c>
      <c r="K359" s="8">
        <f t="shared" ref="K359:K399" si="0">I359*J359</f>
        <v>157298.69044225421</v>
      </c>
      <c r="L359" s="16">
        <v>0</v>
      </c>
      <c r="M359" s="35">
        <v>0</v>
      </c>
      <c r="N359" s="8">
        <f t="shared" ref="N359:N399" si="1">M359*I359</f>
        <v>0</v>
      </c>
      <c r="O359" s="8">
        <f>N359</f>
        <v>0</v>
      </c>
    </row>
    <row r="360" spans="1:15" x14ac:dyDescent="0.25">
      <c r="A360" s="21" t="s">
        <v>366</v>
      </c>
      <c r="B360" s="13" t="s">
        <v>1</v>
      </c>
      <c r="C360" s="13" t="s">
        <v>366</v>
      </c>
      <c r="D360" s="20" t="s">
        <v>152</v>
      </c>
      <c r="E360" s="13" t="s">
        <v>413</v>
      </c>
      <c r="F360" s="14">
        <v>42916</v>
      </c>
      <c r="G360" s="15">
        <v>59881.2</v>
      </c>
      <c r="H360" s="15">
        <v>0</v>
      </c>
      <c r="I360" s="8">
        <v>59881.2</v>
      </c>
      <c r="J360" s="10">
        <v>1.0817189450879974</v>
      </c>
      <c r="K360" s="8">
        <f t="shared" si="0"/>
        <v>64774.628494603385</v>
      </c>
      <c r="L360" s="16">
        <v>0</v>
      </c>
      <c r="M360" s="35">
        <v>0</v>
      </c>
      <c r="N360" s="8">
        <f t="shared" si="1"/>
        <v>0</v>
      </c>
      <c r="O360" s="8">
        <f t="shared" ref="O360:O399" si="2">N360</f>
        <v>0</v>
      </c>
    </row>
    <row r="361" spans="1:15" x14ac:dyDescent="0.25">
      <c r="A361" s="21">
        <v>2898</v>
      </c>
      <c r="B361" s="13" t="s">
        <v>57</v>
      </c>
      <c r="D361" s="13"/>
      <c r="E361" s="13" t="s">
        <v>472</v>
      </c>
      <c r="F361" s="14">
        <v>43646</v>
      </c>
      <c r="G361" s="15">
        <v>1397283.9700000002</v>
      </c>
      <c r="H361" s="15">
        <v>244524.69475000002</v>
      </c>
      <c r="I361" s="9">
        <f t="shared" ref="I361:I374" si="3">+G361-H361</f>
        <v>1152759.2752500002</v>
      </c>
      <c r="J361" s="10">
        <v>1.0817189450879974</v>
      </c>
      <c r="K361" s="8">
        <f t="shared" si="0"/>
        <v>1246961.5471638346</v>
      </c>
      <c r="L361" s="16">
        <f t="shared" ref="L361:L374" si="4">H361/G361</f>
        <v>0.17499999999999999</v>
      </c>
      <c r="M361" s="35">
        <v>0.5</v>
      </c>
      <c r="N361" s="8">
        <f t="shared" si="1"/>
        <v>576379.63762500009</v>
      </c>
      <c r="O361" s="8">
        <f t="shared" si="2"/>
        <v>576379.63762500009</v>
      </c>
    </row>
    <row r="362" spans="1:15" x14ac:dyDescent="0.25">
      <c r="A362" s="21">
        <v>2899</v>
      </c>
      <c r="B362" s="13" t="s">
        <v>151</v>
      </c>
      <c r="D362" s="13"/>
      <c r="E362" s="13" t="s">
        <v>473</v>
      </c>
      <c r="F362" s="14">
        <v>43646</v>
      </c>
      <c r="G362" s="15">
        <v>447683.7</v>
      </c>
      <c r="H362" s="15">
        <v>39172.323750000003</v>
      </c>
      <c r="I362" s="9">
        <f t="shared" si="3"/>
        <v>408511.37625000003</v>
      </c>
      <c r="J362" s="10">
        <v>1.0817189450879974</v>
      </c>
      <c r="K362" s="8">
        <f t="shared" si="0"/>
        <v>441894.49497359601</v>
      </c>
      <c r="L362" s="16">
        <f t="shared" si="4"/>
        <v>8.7500000000000008E-2</v>
      </c>
      <c r="M362" s="35">
        <v>0.5</v>
      </c>
      <c r="N362" s="8">
        <f t="shared" si="1"/>
        <v>204255.68812500002</v>
      </c>
      <c r="O362" s="8">
        <f t="shared" si="2"/>
        <v>204255.68812500002</v>
      </c>
    </row>
    <row r="363" spans="1:15" x14ac:dyDescent="0.25">
      <c r="A363" s="21">
        <v>2900</v>
      </c>
      <c r="B363" s="13" t="s">
        <v>49</v>
      </c>
      <c r="D363" s="13"/>
      <c r="E363" s="13" t="s">
        <v>474</v>
      </c>
      <c r="F363" s="14">
        <v>43646</v>
      </c>
      <c r="G363" s="15">
        <v>36982.57</v>
      </c>
      <c r="H363" s="15"/>
      <c r="I363" s="9">
        <f t="shared" si="3"/>
        <v>36982.57</v>
      </c>
      <c r="J363" s="10">
        <v>1.0817189450879974</v>
      </c>
      <c r="K363" s="8">
        <f t="shared" si="0"/>
        <v>40004.746607043016</v>
      </c>
      <c r="L363" s="16">
        <f t="shared" si="4"/>
        <v>0</v>
      </c>
      <c r="M363" s="35">
        <v>0.5</v>
      </c>
      <c r="N363" s="8">
        <f t="shared" si="1"/>
        <v>18491.285</v>
      </c>
      <c r="O363" s="8">
        <f t="shared" si="2"/>
        <v>18491.285</v>
      </c>
    </row>
    <row r="364" spans="1:15" x14ac:dyDescent="0.25">
      <c r="A364" s="21">
        <v>2901</v>
      </c>
      <c r="B364" s="13" t="s">
        <v>101</v>
      </c>
      <c r="D364" s="13"/>
      <c r="E364" s="13" t="s">
        <v>475</v>
      </c>
      <c r="F364" s="14">
        <v>43646</v>
      </c>
      <c r="G364" s="15">
        <v>54500.62</v>
      </c>
      <c r="H364" s="15">
        <v>6358.4056666666675</v>
      </c>
      <c r="I364" s="9">
        <f t="shared" si="3"/>
        <v>48142.214333333337</v>
      </c>
      <c r="J364" s="10">
        <v>1.0817189450879974</v>
      </c>
      <c r="K364" s="8">
        <f t="shared" si="0"/>
        <v>52076.345302853602</v>
      </c>
      <c r="L364" s="16">
        <f t="shared" si="4"/>
        <v>0.11666666666666668</v>
      </c>
      <c r="M364" s="35">
        <v>0.5</v>
      </c>
      <c r="N364" s="8">
        <f t="shared" si="1"/>
        <v>24071.107166666668</v>
      </c>
      <c r="O364" s="8">
        <f t="shared" si="2"/>
        <v>24071.107166666668</v>
      </c>
    </row>
    <row r="365" spans="1:15" x14ac:dyDescent="0.25">
      <c r="A365" s="21">
        <v>2902</v>
      </c>
      <c r="B365" s="13" t="s">
        <v>57</v>
      </c>
      <c r="D365" s="13"/>
      <c r="E365" s="13" t="s">
        <v>476</v>
      </c>
      <c r="F365" s="14">
        <v>43646</v>
      </c>
      <c r="G365" s="15">
        <v>10000</v>
      </c>
      <c r="H365" s="15">
        <v>2333.333333333333</v>
      </c>
      <c r="I365" s="9">
        <f t="shared" si="3"/>
        <v>7666.666666666667</v>
      </c>
      <c r="J365" s="10">
        <v>1.0817189450879974</v>
      </c>
      <c r="K365" s="8">
        <f t="shared" si="0"/>
        <v>8293.1785790079794</v>
      </c>
      <c r="L365" s="16">
        <f t="shared" si="4"/>
        <v>0.23333333333333331</v>
      </c>
      <c r="M365" s="35">
        <v>0.5</v>
      </c>
      <c r="N365" s="8">
        <f t="shared" si="1"/>
        <v>3833.3333333333335</v>
      </c>
      <c r="O365" s="8">
        <f t="shared" si="2"/>
        <v>3833.3333333333335</v>
      </c>
    </row>
    <row r="366" spans="1:15" x14ac:dyDescent="0.25">
      <c r="A366" s="21">
        <v>2982</v>
      </c>
      <c r="B366" s="13" t="s">
        <v>101</v>
      </c>
      <c r="D366" s="13"/>
      <c r="E366" s="13" t="s">
        <v>477</v>
      </c>
      <c r="F366" s="14">
        <v>44742</v>
      </c>
      <c r="G366" s="15">
        <v>738822.01</v>
      </c>
      <c r="H366" s="15">
        <v>18470.55025</v>
      </c>
      <c r="I366" s="9">
        <f t="shared" si="3"/>
        <v>720351.45975000004</v>
      </c>
      <c r="J366" s="10">
        <v>1.0817189450879974</v>
      </c>
      <c r="K366" s="8">
        <f t="shared" si="0"/>
        <v>779217.821133369</v>
      </c>
      <c r="L366" s="16">
        <f t="shared" si="4"/>
        <v>2.5000000000000001E-2</v>
      </c>
      <c r="M366" s="35">
        <v>0.11</v>
      </c>
      <c r="N366" s="8">
        <f t="shared" si="1"/>
        <v>79238.660572500012</v>
      </c>
      <c r="O366" s="8">
        <f t="shared" si="2"/>
        <v>79238.660572500012</v>
      </c>
    </row>
    <row r="367" spans="1:15" x14ac:dyDescent="0.25">
      <c r="A367" s="21">
        <v>2983</v>
      </c>
      <c r="B367" s="13" t="s">
        <v>151</v>
      </c>
      <c r="D367" s="13"/>
      <c r="E367" s="13" t="s">
        <v>478</v>
      </c>
      <c r="F367" s="14">
        <v>44742</v>
      </c>
      <c r="G367" s="15">
        <v>840697.44</v>
      </c>
      <c r="H367" s="15">
        <v>28023.248</v>
      </c>
      <c r="I367" s="9">
        <f t="shared" si="3"/>
        <v>812674.19199999992</v>
      </c>
      <c r="J367" s="10">
        <v>1.0817189450879974</v>
      </c>
      <c r="K367" s="8">
        <f t="shared" si="0"/>
        <v>879085.06967048056</v>
      </c>
      <c r="L367" s="16">
        <f t="shared" si="4"/>
        <v>3.3333333333333333E-2</v>
      </c>
      <c r="M367" s="35">
        <v>0</v>
      </c>
      <c r="N367" s="8">
        <f t="shared" si="1"/>
        <v>0</v>
      </c>
      <c r="O367" s="8">
        <f t="shared" si="2"/>
        <v>0</v>
      </c>
    </row>
    <row r="368" spans="1:15" x14ac:dyDescent="0.25">
      <c r="A368" s="21">
        <v>2984</v>
      </c>
      <c r="B368" s="13" t="s">
        <v>101</v>
      </c>
      <c r="D368" s="13"/>
      <c r="E368" s="13" t="s">
        <v>479</v>
      </c>
      <c r="F368" s="14">
        <v>44742</v>
      </c>
      <c r="G368" s="15">
        <v>436521.04</v>
      </c>
      <c r="H368" s="15">
        <v>10913.026</v>
      </c>
      <c r="I368" s="9">
        <f t="shared" si="3"/>
        <v>425608.01399999997</v>
      </c>
      <c r="J368" s="10">
        <v>1.0817189450879974</v>
      </c>
      <c r="K368" s="8">
        <f t="shared" si="0"/>
        <v>460388.25192507758</v>
      </c>
      <c r="L368" s="16">
        <f t="shared" si="4"/>
        <v>2.5000000000000001E-2</v>
      </c>
      <c r="M368" s="35">
        <v>0</v>
      </c>
      <c r="N368" s="8">
        <f t="shared" si="1"/>
        <v>0</v>
      </c>
      <c r="O368" s="8">
        <f t="shared" si="2"/>
        <v>0</v>
      </c>
    </row>
    <row r="369" spans="1:15" x14ac:dyDescent="0.25">
      <c r="A369" s="21">
        <v>2985</v>
      </c>
      <c r="B369" s="13" t="s">
        <v>101</v>
      </c>
      <c r="D369" s="13"/>
      <c r="E369" s="13" t="s">
        <v>480</v>
      </c>
      <c r="F369" s="14">
        <v>44742</v>
      </c>
      <c r="G369" s="15">
        <v>807569.34</v>
      </c>
      <c r="H369" s="15">
        <v>20189.233499999998</v>
      </c>
      <c r="I369" s="9">
        <f t="shared" si="3"/>
        <v>787380.10649999999</v>
      </c>
      <c r="J369" s="10">
        <v>1.0817189450879974</v>
      </c>
      <c r="K369" s="8">
        <f t="shared" si="0"/>
        <v>851723.97818645497</v>
      </c>
      <c r="L369" s="16">
        <f t="shared" si="4"/>
        <v>2.4999999999999998E-2</v>
      </c>
      <c r="M369" s="35">
        <v>0</v>
      </c>
      <c r="N369" s="8">
        <f t="shared" si="1"/>
        <v>0</v>
      </c>
      <c r="O369" s="8">
        <f t="shared" si="2"/>
        <v>0</v>
      </c>
    </row>
    <row r="370" spans="1:15" x14ac:dyDescent="0.25">
      <c r="A370" s="21" t="s">
        <v>481</v>
      </c>
      <c r="B370" s="13" t="s">
        <v>366</v>
      </c>
      <c r="D370" s="13"/>
      <c r="E370" s="13" t="s">
        <v>482</v>
      </c>
      <c r="F370" s="14">
        <v>43646</v>
      </c>
      <c r="G370" s="15">
        <v>1544095.2000000002</v>
      </c>
      <c r="H370" s="15">
        <v>0</v>
      </c>
      <c r="I370" s="9">
        <f t="shared" si="3"/>
        <v>1544095.2000000002</v>
      </c>
      <c r="J370" s="10">
        <v>1.0817189450879974</v>
      </c>
      <c r="K370" s="8">
        <f t="shared" si="0"/>
        <v>1670277.0308594406</v>
      </c>
      <c r="L370" s="16">
        <f t="shared" si="4"/>
        <v>0</v>
      </c>
      <c r="M370" s="35">
        <v>0.93</v>
      </c>
      <c r="N370" s="8">
        <f t="shared" si="1"/>
        <v>1436008.5360000003</v>
      </c>
      <c r="O370" s="8">
        <f t="shared" si="2"/>
        <v>1436008.5360000003</v>
      </c>
    </row>
    <row r="371" spans="1:15" x14ac:dyDescent="0.25">
      <c r="A371" s="21" t="s">
        <v>483</v>
      </c>
      <c r="B371" s="13" t="s">
        <v>366</v>
      </c>
      <c r="D371" s="13"/>
      <c r="E371" s="13" t="s">
        <v>484</v>
      </c>
      <c r="F371" s="14">
        <v>44012</v>
      </c>
      <c r="G371" s="15">
        <v>6622.28</v>
      </c>
      <c r="H371" s="15">
        <v>0</v>
      </c>
      <c r="I371" s="9">
        <f t="shared" si="3"/>
        <v>6622.28</v>
      </c>
      <c r="J371" s="10">
        <v>1.0817189450879974</v>
      </c>
      <c r="K371" s="8">
        <f t="shared" si="0"/>
        <v>7163.4457356773428</v>
      </c>
      <c r="L371" s="16">
        <f t="shared" si="4"/>
        <v>0</v>
      </c>
      <c r="M371" s="35">
        <v>0.2</v>
      </c>
      <c r="N371" s="8">
        <f t="shared" si="1"/>
        <v>1324.4560000000001</v>
      </c>
      <c r="O371" s="8">
        <f t="shared" si="2"/>
        <v>1324.4560000000001</v>
      </c>
    </row>
    <row r="372" spans="1:15" x14ac:dyDescent="0.25">
      <c r="A372" s="21" t="s">
        <v>485</v>
      </c>
      <c r="B372" s="13" t="s">
        <v>366</v>
      </c>
      <c r="D372" s="13"/>
      <c r="E372" s="13" t="s">
        <v>486</v>
      </c>
      <c r="F372" s="14">
        <v>44377</v>
      </c>
      <c r="G372" s="15">
        <v>22678.74</v>
      </c>
      <c r="H372" s="15">
        <v>0</v>
      </c>
      <c r="I372" s="9">
        <f t="shared" si="3"/>
        <v>22678.74</v>
      </c>
      <c r="J372" s="10">
        <v>1.0817189450879974</v>
      </c>
      <c r="K372" s="8">
        <f t="shared" si="0"/>
        <v>24532.02270872497</v>
      </c>
      <c r="L372" s="16">
        <f t="shared" si="4"/>
        <v>0</v>
      </c>
      <c r="M372" s="35">
        <v>0</v>
      </c>
      <c r="N372" s="8">
        <f t="shared" si="1"/>
        <v>0</v>
      </c>
      <c r="O372" s="8">
        <f t="shared" si="2"/>
        <v>0</v>
      </c>
    </row>
    <row r="373" spans="1:15" x14ac:dyDescent="0.25">
      <c r="A373" s="21" t="s">
        <v>487</v>
      </c>
      <c r="B373" s="13" t="s">
        <v>366</v>
      </c>
      <c r="D373" s="13"/>
      <c r="E373" s="13" t="s">
        <v>488</v>
      </c>
      <c r="F373" s="14">
        <v>44742</v>
      </c>
      <c r="G373" s="15">
        <v>31051.119999999999</v>
      </c>
      <c r="H373" s="15">
        <v>0</v>
      </c>
      <c r="I373" s="9">
        <f t="shared" si="3"/>
        <v>31051.119999999999</v>
      </c>
      <c r="J373" s="10">
        <v>1.0817189450879974</v>
      </c>
      <c r="K373" s="8">
        <f t="shared" si="0"/>
        <v>33588.584770200818</v>
      </c>
      <c r="L373" s="16">
        <f t="shared" si="4"/>
        <v>0</v>
      </c>
      <c r="M373" s="35">
        <v>0</v>
      </c>
      <c r="N373" s="8">
        <f t="shared" si="1"/>
        <v>0</v>
      </c>
      <c r="O373" s="8">
        <f t="shared" si="2"/>
        <v>0</v>
      </c>
    </row>
    <row r="374" spans="1:15" x14ac:dyDescent="0.25">
      <c r="A374" s="21" t="s">
        <v>489</v>
      </c>
      <c r="B374" s="13" t="s">
        <v>366</v>
      </c>
      <c r="D374" s="13"/>
      <c r="E374" s="13" t="s">
        <v>490</v>
      </c>
      <c r="F374" s="14">
        <v>44742</v>
      </c>
      <c r="G374" s="15">
        <v>18301.989999999998</v>
      </c>
      <c r="H374" s="15">
        <v>0</v>
      </c>
      <c r="I374" s="9">
        <f t="shared" si="3"/>
        <v>18301.989999999998</v>
      </c>
      <c r="J374" s="10">
        <v>1.0817189450879974</v>
      </c>
      <c r="K374" s="8">
        <f t="shared" si="0"/>
        <v>19797.609315811074</v>
      </c>
      <c r="L374" s="16">
        <f t="shared" si="4"/>
        <v>0</v>
      </c>
      <c r="M374" s="35">
        <v>0.2</v>
      </c>
      <c r="N374" s="8">
        <f t="shared" si="1"/>
        <v>3660.3979999999997</v>
      </c>
      <c r="O374" s="8">
        <f t="shared" si="2"/>
        <v>3660.3979999999997</v>
      </c>
    </row>
    <row r="375" spans="1:15" x14ac:dyDescent="0.25">
      <c r="A375" s="21" t="s">
        <v>491</v>
      </c>
      <c r="B375" s="13" t="s">
        <v>150</v>
      </c>
      <c r="C375" s="13" t="s">
        <v>151</v>
      </c>
      <c r="D375" s="29"/>
      <c r="E375" s="29" t="s">
        <v>492</v>
      </c>
      <c r="F375" s="30">
        <v>43281</v>
      </c>
      <c r="G375" s="32">
        <v>211638.85</v>
      </c>
      <c r="H375" s="32">
        <v>23809.370625000003</v>
      </c>
      <c r="I375" s="9">
        <f t="shared" ref="I375:I399" si="5">+G375-H375</f>
        <v>187829.479375</v>
      </c>
      <c r="J375" s="10">
        <v>1.0817189450879974</v>
      </c>
      <c r="K375" s="8">
        <f t="shared" si="0"/>
        <v>203178.70628595277</v>
      </c>
      <c r="L375" s="16">
        <f t="shared" ref="L375:L399" si="6">H375/G375</f>
        <v>0.11250000000000002</v>
      </c>
      <c r="M375" s="33">
        <v>0.5</v>
      </c>
      <c r="N375" s="8">
        <f t="shared" si="1"/>
        <v>93914.739687499998</v>
      </c>
      <c r="O375" s="8">
        <f t="shared" si="2"/>
        <v>93914.739687499998</v>
      </c>
    </row>
    <row r="376" spans="1:15" x14ac:dyDescent="0.25">
      <c r="A376" s="21" t="s">
        <v>493</v>
      </c>
      <c r="B376" s="13" t="s">
        <v>150</v>
      </c>
      <c r="C376" s="13" t="s">
        <v>151</v>
      </c>
      <c r="D376" s="29"/>
      <c r="E376" s="29" t="s">
        <v>494</v>
      </c>
      <c r="F376" s="30">
        <v>43281</v>
      </c>
      <c r="G376" s="32">
        <v>103936.15</v>
      </c>
      <c r="H376" s="32">
        <v>11692.816874999999</v>
      </c>
      <c r="I376" s="9">
        <f t="shared" si="5"/>
        <v>92243.33312499999</v>
      </c>
      <c r="J376" s="10">
        <v>1.0817189450879974</v>
      </c>
      <c r="K376" s="8">
        <f t="shared" si="0"/>
        <v>99781.360999375713</v>
      </c>
      <c r="L376" s="16">
        <f t="shared" si="6"/>
        <v>0.11249999999999999</v>
      </c>
      <c r="M376" s="33">
        <v>0.5</v>
      </c>
      <c r="N376" s="8">
        <f t="shared" si="1"/>
        <v>46121.666562499995</v>
      </c>
      <c r="O376" s="8">
        <f t="shared" si="2"/>
        <v>46121.666562499995</v>
      </c>
    </row>
    <row r="377" spans="1:15" x14ac:dyDescent="0.25">
      <c r="A377" s="21" t="s">
        <v>495</v>
      </c>
      <c r="B377" s="13" t="s">
        <v>150</v>
      </c>
      <c r="C377" s="13" t="s">
        <v>151</v>
      </c>
      <c r="D377" s="13" t="s">
        <v>38</v>
      </c>
      <c r="E377" s="29" t="s">
        <v>496</v>
      </c>
      <c r="F377" s="30">
        <v>43281</v>
      </c>
      <c r="G377" s="32">
        <v>19075</v>
      </c>
      <c r="H377" s="32">
        <v>2145.9375</v>
      </c>
      <c r="I377" s="9">
        <f t="shared" si="5"/>
        <v>16929.0625</v>
      </c>
      <c r="J377" s="10">
        <v>1.0817189450879974</v>
      </c>
      <c r="K377" s="8">
        <f t="shared" si="0"/>
        <v>18312.487628828774</v>
      </c>
      <c r="L377" s="16">
        <f t="shared" si="6"/>
        <v>0.1125</v>
      </c>
      <c r="M377" s="33">
        <v>0</v>
      </c>
      <c r="N377" s="8">
        <f t="shared" si="1"/>
        <v>0</v>
      </c>
      <c r="O377" s="8">
        <f t="shared" si="2"/>
        <v>0</v>
      </c>
    </row>
    <row r="378" spans="1:15" x14ac:dyDescent="0.25">
      <c r="A378" s="21" t="s">
        <v>497</v>
      </c>
      <c r="B378" s="13" t="s">
        <v>150</v>
      </c>
      <c r="C378" s="13" t="s">
        <v>151</v>
      </c>
      <c r="D378" s="13" t="s">
        <v>38</v>
      </c>
      <c r="E378" s="29" t="s">
        <v>498</v>
      </c>
      <c r="F378" s="30">
        <v>43281</v>
      </c>
      <c r="G378" s="32">
        <v>92650</v>
      </c>
      <c r="H378" s="32">
        <v>10423.125</v>
      </c>
      <c r="I378" s="9">
        <f t="shared" si="5"/>
        <v>82226.875</v>
      </c>
      <c r="J378" s="10">
        <v>1.0817189450879974</v>
      </c>
      <c r="K378" s="8">
        <f t="shared" si="0"/>
        <v>88946.368482882623</v>
      </c>
      <c r="L378" s="16">
        <f t="shared" si="6"/>
        <v>0.1125</v>
      </c>
      <c r="M378" s="33">
        <v>0</v>
      </c>
      <c r="N378" s="8">
        <f t="shared" si="1"/>
        <v>0</v>
      </c>
      <c r="O378" s="8">
        <f t="shared" si="2"/>
        <v>0</v>
      </c>
    </row>
    <row r="379" spans="1:15" x14ac:dyDescent="0.25">
      <c r="A379" s="21" t="s">
        <v>499</v>
      </c>
      <c r="B379" s="13" t="s">
        <v>150</v>
      </c>
      <c r="C379" s="13" t="s">
        <v>151</v>
      </c>
      <c r="D379" s="13" t="s">
        <v>38</v>
      </c>
      <c r="E379" s="13" t="s">
        <v>500</v>
      </c>
      <c r="F379" s="14">
        <v>43281</v>
      </c>
      <c r="G379" s="15">
        <v>405589</v>
      </c>
      <c r="H379" s="15">
        <v>45628.762499999997</v>
      </c>
      <c r="I379" s="9">
        <f t="shared" si="5"/>
        <v>359960.23749999999</v>
      </c>
      <c r="J379" s="10">
        <v>1.0817189450879974</v>
      </c>
      <c r="K379" s="8">
        <f t="shared" si="0"/>
        <v>389375.80838212499</v>
      </c>
      <c r="L379" s="16">
        <f t="shared" si="6"/>
        <v>0.11249999999999999</v>
      </c>
      <c r="M379" s="35">
        <v>0</v>
      </c>
      <c r="N379" s="8">
        <f t="shared" si="1"/>
        <v>0</v>
      </c>
      <c r="O379" s="8">
        <f t="shared" si="2"/>
        <v>0</v>
      </c>
    </row>
    <row r="380" spans="1:15" x14ac:dyDescent="0.25">
      <c r="A380" s="21" t="s">
        <v>501</v>
      </c>
      <c r="B380" s="13" t="s">
        <v>150</v>
      </c>
      <c r="C380" s="13" t="s">
        <v>151</v>
      </c>
      <c r="D380" s="13" t="s">
        <v>38</v>
      </c>
      <c r="E380" s="13" t="s">
        <v>502</v>
      </c>
      <c r="F380" s="14">
        <v>43281</v>
      </c>
      <c r="G380" s="15">
        <v>138237</v>
      </c>
      <c r="H380" s="15">
        <v>15551.662499999999</v>
      </c>
      <c r="I380" s="9">
        <f t="shared" si="5"/>
        <v>122685.33749999999</v>
      </c>
      <c r="J380" s="10">
        <v>1.0817189450879974</v>
      </c>
      <c r="K380" s="8">
        <f t="shared" si="0"/>
        <v>132711.05385826493</v>
      </c>
      <c r="L380" s="16">
        <f t="shared" si="6"/>
        <v>0.11249999999999999</v>
      </c>
      <c r="M380" s="35">
        <v>0</v>
      </c>
      <c r="N380" s="8">
        <f t="shared" si="1"/>
        <v>0</v>
      </c>
      <c r="O380" s="8">
        <f t="shared" si="2"/>
        <v>0</v>
      </c>
    </row>
    <row r="381" spans="1:15" x14ac:dyDescent="0.25">
      <c r="A381" s="21" t="s">
        <v>503</v>
      </c>
      <c r="B381" s="13" t="s">
        <v>150</v>
      </c>
      <c r="C381" s="13" t="s">
        <v>151</v>
      </c>
      <c r="D381" s="13" t="s">
        <v>38</v>
      </c>
      <c r="E381" s="13" t="s">
        <v>504</v>
      </c>
      <c r="F381" s="14">
        <v>43646</v>
      </c>
      <c r="G381" s="15">
        <v>108141</v>
      </c>
      <c r="H381" s="15">
        <v>9462.3374999999996</v>
      </c>
      <c r="I381" s="9">
        <f t="shared" si="5"/>
        <v>98678.662500000006</v>
      </c>
      <c r="J381" s="10">
        <v>1.0817189450879974</v>
      </c>
      <c r="K381" s="8">
        <f t="shared" si="0"/>
        <v>106742.57870219453</v>
      </c>
      <c r="L381" s="16">
        <f t="shared" si="6"/>
        <v>8.7499999999999994E-2</v>
      </c>
      <c r="M381" s="35">
        <v>0</v>
      </c>
      <c r="N381" s="8">
        <f t="shared" si="1"/>
        <v>0</v>
      </c>
      <c r="O381" s="8">
        <f t="shared" si="2"/>
        <v>0</v>
      </c>
    </row>
    <row r="382" spans="1:15" x14ac:dyDescent="0.25">
      <c r="A382" s="21" t="s">
        <v>505</v>
      </c>
      <c r="B382" s="13" t="s">
        <v>150</v>
      </c>
      <c r="C382" s="13" t="s">
        <v>151</v>
      </c>
      <c r="D382" s="13" t="s">
        <v>38</v>
      </c>
      <c r="E382" s="13" t="s">
        <v>506</v>
      </c>
      <c r="F382" s="14">
        <v>43646</v>
      </c>
      <c r="G382" s="15">
        <v>79705</v>
      </c>
      <c r="H382" s="15">
        <v>6974.1875</v>
      </c>
      <c r="I382" s="9">
        <f t="shared" si="5"/>
        <v>72730.8125</v>
      </c>
      <c r="J382" s="10">
        <v>1.0817189450879974</v>
      </c>
      <c r="K382" s="8">
        <f t="shared" si="0"/>
        <v>78674.29777289294</v>
      </c>
      <c r="L382" s="16">
        <f t="shared" si="6"/>
        <v>8.7499999999999994E-2</v>
      </c>
      <c r="M382" s="35">
        <v>0</v>
      </c>
      <c r="N382" s="8">
        <f t="shared" si="1"/>
        <v>0</v>
      </c>
      <c r="O382" s="8">
        <f t="shared" si="2"/>
        <v>0</v>
      </c>
    </row>
    <row r="383" spans="1:15" x14ac:dyDescent="0.25">
      <c r="A383" s="21" t="s">
        <v>507</v>
      </c>
      <c r="B383" s="13" t="s">
        <v>150</v>
      </c>
      <c r="C383" s="13" t="s">
        <v>151</v>
      </c>
      <c r="D383" s="13"/>
      <c r="E383" s="13" t="s">
        <v>508</v>
      </c>
      <c r="F383" s="14">
        <v>43646</v>
      </c>
      <c r="G383" s="15">
        <v>427942.46</v>
      </c>
      <c r="H383" s="15">
        <v>29955.9722</v>
      </c>
      <c r="I383" s="9">
        <f t="shared" si="5"/>
        <v>397986.4878</v>
      </c>
      <c r="J383" s="10">
        <v>1.0817189450879974</v>
      </c>
      <c r="K383" s="8">
        <f t="shared" si="0"/>
        <v>430509.52374229312</v>
      </c>
      <c r="L383" s="16">
        <f t="shared" si="6"/>
        <v>6.9999999999999993E-2</v>
      </c>
      <c r="M383" s="35">
        <v>0.5</v>
      </c>
      <c r="N383" s="8">
        <f t="shared" si="1"/>
        <v>198993.2439</v>
      </c>
      <c r="O383" s="8">
        <f t="shared" si="2"/>
        <v>198993.2439</v>
      </c>
    </row>
    <row r="384" spans="1:15" x14ac:dyDescent="0.25">
      <c r="A384" s="21" t="s">
        <v>509</v>
      </c>
      <c r="B384" s="13" t="s">
        <v>150</v>
      </c>
      <c r="C384" s="13" t="s">
        <v>151</v>
      </c>
      <c r="D384" s="13" t="s">
        <v>38</v>
      </c>
      <c r="E384" s="13" t="s">
        <v>510</v>
      </c>
      <c r="F384" s="14">
        <v>44012</v>
      </c>
      <c r="G384" s="15">
        <v>39884</v>
      </c>
      <c r="H384" s="15">
        <v>2492.75</v>
      </c>
      <c r="I384" s="9">
        <f t="shared" si="5"/>
        <v>37391.25</v>
      </c>
      <c r="J384" s="10">
        <v>1.0817189450879974</v>
      </c>
      <c r="K384" s="8">
        <f t="shared" si="0"/>
        <v>40446.823505521585</v>
      </c>
      <c r="L384" s="16">
        <f t="shared" si="6"/>
        <v>6.25E-2</v>
      </c>
      <c r="M384" s="35">
        <v>0</v>
      </c>
      <c r="N384" s="8">
        <f t="shared" si="1"/>
        <v>0</v>
      </c>
      <c r="O384" s="8">
        <f t="shared" si="2"/>
        <v>0</v>
      </c>
    </row>
    <row r="385" spans="1:15" x14ac:dyDescent="0.25">
      <c r="A385" s="21" t="s">
        <v>511</v>
      </c>
      <c r="B385" s="13" t="s">
        <v>150</v>
      </c>
      <c r="C385" s="13" t="s">
        <v>151</v>
      </c>
      <c r="D385" s="13" t="s">
        <v>38</v>
      </c>
      <c r="E385" s="13" t="s">
        <v>512</v>
      </c>
      <c r="F385" s="14">
        <v>44012</v>
      </c>
      <c r="G385" s="15">
        <v>57230</v>
      </c>
      <c r="H385" s="15">
        <v>3576.875</v>
      </c>
      <c r="I385" s="9">
        <f t="shared" si="5"/>
        <v>53653.125</v>
      </c>
      <c r="J385" s="10">
        <v>1.0817189450879974</v>
      </c>
      <c r="K385" s="8">
        <f t="shared" si="0"/>
        <v>58037.601775674462</v>
      </c>
      <c r="L385" s="16">
        <f t="shared" si="6"/>
        <v>6.25E-2</v>
      </c>
      <c r="M385" s="35">
        <v>0</v>
      </c>
      <c r="N385" s="8">
        <f t="shared" si="1"/>
        <v>0</v>
      </c>
      <c r="O385" s="8">
        <f t="shared" si="2"/>
        <v>0</v>
      </c>
    </row>
    <row r="386" spans="1:15" x14ac:dyDescent="0.25">
      <c r="A386" s="21" t="s">
        <v>513</v>
      </c>
      <c r="B386" s="13" t="s">
        <v>150</v>
      </c>
      <c r="C386" s="13" t="s">
        <v>151</v>
      </c>
      <c r="D386" s="13" t="s">
        <v>38</v>
      </c>
      <c r="E386" s="13" t="s">
        <v>514</v>
      </c>
      <c r="F386" s="14">
        <v>44012</v>
      </c>
      <c r="G386" s="15">
        <v>34456</v>
      </c>
      <c r="H386" s="15">
        <v>2153.5</v>
      </c>
      <c r="I386" s="9">
        <f t="shared" si="5"/>
        <v>32302.5</v>
      </c>
      <c r="J386" s="10">
        <v>1.0817189450879974</v>
      </c>
      <c r="K386" s="8">
        <f t="shared" si="0"/>
        <v>34942.226223705038</v>
      </c>
      <c r="L386" s="16">
        <f t="shared" si="6"/>
        <v>6.25E-2</v>
      </c>
      <c r="M386" s="35">
        <v>0</v>
      </c>
      <c r="N386" s="8">
        <f t="shared" si="1"/>
        <v>0</v>
      </c>
      <c r="O386" s="8">
        <f t="shared" si="2"/>
        <v>0</v>
      </c>
    </row>
    <row r="387" spans="1:15" x14ac:dyDescent="0.25">
      <c r="A387" s="21" t="s">
        <v>515</v>
      </c>
      <c r="B387" s="13" t="s">
        <v>150</v>
      </c>
      <c r="C387" s="13" t="s">
        <v>151</v>
      </c>
      <c r="D387" s="13" t="s">
        <v>38</v>
      </c>
      <c r="E387" s="13" t="s">
        <v>516</v>
      </c>
      <c r="F387" s="14">
        <v>44012</v>
      </c>
      <c r="G387" s="15">
        <v>31152</v>
      </c>
      <c r="H387" s="15">
        <v>1946.9999999999998</v>
      </c>
      <c r="I387" s="9">
        <f t="shared" si="5"/>
        <v>29205</v>
      </c>
      <c r="J387" s="10">
        <v>1.0817189450879974</v>
      </c>
      <c r="K387" s="8">
        <f t="shared" si="0"/>
        <v>31591.601791294965</v>
      </c>
      <c r="L387" s="16">
        <f t="shared" si="6"/>
        <v>6.2499999999999993E-2</v>
      </c>
      <c r="M387" s="35">
        <v>0</v>
      </c>
      <c r="N387" s="8">
        <f t="shared" si="1"/>
        <v>0</v>
      </c>
      <c r="O387" s="8">
        <f t="shared" si="2"/>
        <v>0</v>
      </c>
    </row>
    <row r="388" spans="1:15" x14ac:dyDescent="0.25">
      <c r="A388" s="21" t="s">
        <v>517</v>
      </c>
      <c r="B388" s="13" t="s">
        <v>150</v>
      </c>
      <c r="C388" s="13" t="s">
        <v>151</v>
      </c>
      <c r="D388" s="13" t="s">
        <v>38</v>
      </c>
      <c r="E388" s="13" t="s">
        <v>518</v>
      </c>
      <c r="F388" s="14">
        <v>44012</v>
      </c>
      <c r="G388" s="15">
        <v>168858</v>
      </c>
      <c r="H388" s="15">
        <v>10553.625</v>
      </c>
      <c r="I388" s="9">
        <f t="shared" si="5"/>
        <v>158304.375</v>
      </c>
      <c r="J388" s="10">
        <v>1.0817189450879974</v>
      </c>
      <c r="K388" s="8">
        <f t="shared" si="0"/>
        <v>171240.84152781474</v>
      </c>
      <c r="L388" s="16">
        <f t="shared" si="6"/>
        <v>6.25E-2</v>
      </c>
      <c r="M388" s="35">
        <v>0</v>
      </c>
      <c r="N388" s="8">
        <f t="shared" si="1"/>
        <v>0</v>
      </c>
      <c r="O388" s="8">
        <f t="shared" si="2"/>
        <v>0</v>
      </c>
    </row>
    <row r="389" spans="1:15" x14ac:dyDescent="0.25">
      <c r="A389" s="21" t="s">
        <v>519</v>
      </c>
      <c r="B389" s="13" t="s">
        <v>150</v>
      </c>
      <c r="C389" s="13" t="s">
        <v>151</v>
      </c>
      <c r="D389" s="13" t="s">
        <v>38</v>
      </c>
      <c r="E389" s="13" t="s">
        <v>520</v>
      </c>
      <c r="F389" s="14">
        <v>44012</v>
      </c>
      <c r="G389" s="15">
        <v>199656</v>
      </c>
      <c r="H389" s="15">
        <v>12478.5</v>
      </c>
      <c r="I389" s="9">
        <f t="shared" si="5"/>
        <v>187177.5</v>
      </c>
      <c r="J389" s="10">
        <v>1.0817189450879974</v>
      </c>
      <c r="K389" s="8">
        <f t="shared" si="0"/>
        <v>202473.44784420863</v>
      </c>
      <c r="L389" s="16">
        <f t="shared" si="6"/>
        <v>6.25E-2</v>
      </c>
      <c r="M389" s="35">
        <v>0.5</v>
      </c>
      <c r="N389" s="8">
        <f t="shared" si="1"/>
        <v>93588.75</v>
      </c>
      <c r="O389" s="8">
        <f t="shared" si="2"/>
        <v>93588.75</v>
      </c>
    </row>
    <row r="390" spans="1:15" x14ac:dyDescent="0.25">
      <c r="A390" s="21" t="s">
        <v>521</v>
      </c>
      <c r="B390" s="13" t="s">
        <v>150</v>
      </c>
      <c r="C390" s="13" t="s">
        <v>151</v>
      </c>
      <c r="D390" s="13"/>
      <c r="E390" s="13" t="s">
        <v>522</v>
      </c>
      <c r="F390" s="14">
        <v>44012</v>
      </c>
      <c r="G390" s="15">
        <v>606010.27</v>
      </c>
      <c r="H390" s="15">
        <v>37875.641875000001</v>
      </c>
      <c r="I390" s="9">
        <f t="shared" si="5"/>
        <v>568134.62812500005</v>
      </c>
      <c r="J390" s="10">
        <v>1.0817189450879974</v>
      </c>
      <c r="K390" s="8">
        <f t="shared" si="0"/>
        <v>614561.99060333672</v>
      </c>
      <c r="L390" s="16">
        <f t="shared" si="6"/>
        <v>6.25E-2</v>
      </c>
      <c r="M390" s="35">
        <v>0.5</v>
      </c>
      <c r="N390" s="8">
        <f t="shared" si="1"/>
        <v>284067.31406250002</v>
      </c>
      <c r="O390" s="8">
        <f t="shared" si="2"/>
        <v>284067.31406250002</v>
      </c>
    </row>
    <row r="391" spans="1:15" x14ac:dyDescent="0.25">
      <c r="A391" s="21" t="s">
        <v>523</v>
      </c>
      <c r="B391" s="13" t="s">
        <v>150</v>
      </c>
      <c r="C391" s="13" t="s">
        <v>151</v>
      </c>
      <c r="D391" s="13"/>
      <c r="E391" s="13" t="s">
        <v>524</v>
      </c>
      <c r="F391" s="14">
        <v>44012</v>
      </c>
      <c r="G391" s="15">
        <v>372980.04</v>
      </c>
      <c r="H391" s="15">
        <v>23311.252500000002</v>
      </c>
      <c r="I391" s="9">
        <f t="shared" si="5"/>
        <v>349668.78749999998</v>
      </c>
      <c r="J391" s="10">
        <v>1.0817189450879974</v>
      </c>
      <c r="K391" s="8">
        <f t="shared" si="0"/>
        <v>378243.35194469907</v>
      </c>
      <c r="L391" s="16">
        <f t="shared" si="6"/>
        <v>6.2500000000000014E-2</v>
      </c>
      <c r="M391" s="35">
        <v>0.5</v>
      </c>
      <c r="N391" s="8">
        <f t="shared" si="1"/>
        <v>174834.39374999999</v>
      </c>
      <c r="O391" s="8">
        <f t="shared" si="2"/>
        <v>174834.39374999999</v>
      </c>
    </row>
    <row r="392" spans="1:15" x14ac:dyDescent="0.25">
      <c r="A392" s="21" t="s">
        <v>525</v>
      </c>
      <c r="B392" s="13" t="s">
        <v>150</v>
      </c>
      <c r="C392" s="13" t="s">
        <v>151</v>
      </c>
      <c r="D392" s="13"/>
      <c r="E392" s="13" t="s">
        <v>526</v>
      </c>
      <c r="F392" s="14">
        <v>44012</v>
      </c>
      <c r="G392" s="15">
        <v>710171.6</v>
      </c>
      <c r="H392" s="15">
        <v>44385.725000000006</v>
      </c>
      <c r="I392" s="9">
        <f t="shared" si="5"/>
        <v>665785.875</v>
      </c>
      <c r="J392" s="10">
        <v>1.0817189450879974</v>
      </c>
      <c r="K392" s="8">
        <f t="shared" si="0"/>
        <v>720193.19435948925</v>
      </c>
      <c r="L392" s="16">
        <f t="shared" si="6"/>
        <v>6.2500000000000014E-2</v>
      </c>
      <c r="M392" s="35">
        <v>0.5</v>
      </c>
      <c r="N392" s="8">
        <f t="shared" si="1"/>
        <v>332892.9375</v>
      </c>
      <c r="O392" s="8">
        <f t="shared" si="2"/>
        <v>332892.9375</v>
      </c>
    </row>
    <row r="393" spans="1:15" x14ac:dyDescent="0.25">
      <c r="A393" s="21" t="s">
        <v>527</v>
      </c>
      <c r="B393" s="13" t="s">
        <v>150</v>
      </c>
      <c r="C393" s="13" t="s">
        <v>151</v>
      </c>
      <c r="D393" s="13" t="s">
        <v>38</v>
      </c>
      <c r="E393" s="13" t="s">
        <v>528</v>
      </c>
      <c r="F393" s="14">
        <v>44377</v>
      </c>
      <c r="G393" s="15">
        <v>164820</v>
      </c>
      <c r="H393" s="15">
        <v>6180.75</v>
      </c>
      <c r="I393" s="9">
        <f t="shared" si="5"/>
        <v>158639.25</v>
      </c>
      <c r="J393" s="10">
        <v>1.0817189450879974</v>
      </c>
      <c r="K393" s="8">
        <f t="shared" si="0"/>
        <v>171603.08215955109</v>
      </c>
      <c r="L393" s="16">
        <f t="shared" si="6"/>
        <v>3.7499999999999999E-2</v>
      </c>
      <c r="M393" s="35">
        <v>0</v>
      </c>
      <c r="N393" s="8">
        <f t="shared" si="1"/>
        <v>0</v>
      </c>
      <c r="O393" s="8">
        <f t="shared" si="2"/>
        <v>0</v>
      </c>
    </row>
    <row r="394" spans="1:15" x14ac:dyDescent="0.25">
      <c r="A394" s="21" t="s">
        <v>529</v>
      </c>
      <c r="B394" s="13" t="s">
        <v>150</v>
      </c>
      <c r="C394" s="13" t="s">
        <v>151</v>
      </c>
      <c r="D394" s="13"/>
      <c r="E394" s="13" t="s">
        <v>530</v>
      </c>
      <c r="F394" s="14">
        <v>44742</v>
      </c>
      <c r="G394" s="15">
        <v>27530</v>
      </c>
      <c r="H394" s="15">
        <v>344.125</v>
      </c>
      <c r="I394" s="9">
        <f t="shared" si="5"/>
        <v>27185.875</v>
      </c>
      <c r="J394" s="10">
        <v>1.0817189450879974</v>
      </c>
      <c r="K394" s="8">
        <f t="shared" si="0"/>
        <v>29407.47602629416</v>
      </c>
      <c r="L394" s="16">
        <f t="shared" si="6"/>
        <v>1.2500000000000001E-2</v>
      </c>
      <c r="M394" s="35">
        <v>0</v>
      </c>
      <c r="N394" s="8">
        <f t="shared" si="1"/>
        <v>0</v>
      </c>
      <c r="O394" s="8">
        <f t="shared" si="2"/>
        <v>0</v>
      </c>
    </row>
    <row r="395" spans="1:15" x14ac:dyDescent="0.25">
      <c r="A395" s="21" t="s">
        <v>531</v>
      </c>
      <c r="B395" s="13" t="s">
        <v>150</v>
      </c>
      <c r="C395" s="13" t="s">
        <v>151</v>
      </c>
      <c r="D395" s="13"/>
      <c r="E395" s="13" t="s">
        <v>532</v>
      </c>
      <c r="F395" s="14">
        <v>44742</v>
      </c>
      <c r="G395" s="15">
        <v>468225.49</v>
      </c>
      <c r="H395" s="15">
        <v>5852.8186249999999</v>
      </c>
      <c r="I395" s="9">
        <f t="shared" si="5"/>
        <v>462372.67137499998</v>
      </c>
      <c r="J395" s="10">
        <v>1.0817189450879974</v>
      </c>
      <c r="K395" s="8">
        <f t="shared" si="0"/>
        <v>500157.27831728425</v>
      </c>
      <c r="L395" s="16">
        <f t="shared" si="6"/>
        <v>1.2500000000000001E-2</v>
      </c>
      <c r="M395" s="35">
        <v>1</v>
      </c>
      <c r="N395" s="8">
        <f t="shared" si="1"/>
        <v>462372.67137499998</v>
      </c>
      <c r="O395" s="8">
        <f t="shared" si="2"/>
        <v>462372.67137499998</v>
      </c>
    </row>
    <row r="396" spans="1:15" x14ac:dyDescent="0.25">
      <c r="A396" s="21" t="s">
        <v>533</v>
      </c>
      <c r="B396" s="13" t="s">
        <v>150</v>
      </c>
      <c r="C396" s="13" t="s">
        <v>151</v>
      </c>
      <c r="D396" s="13" t="s">
        <v>38</v>
      </c>
      <c r="E396" s="13" t="s">
        <v>534</v>
      </c>
      <c r="F396" s="14">
        <v>44742</v>
      </c>
      <c r="G396" s="15">
        <v>70555</v>
      </c>
      <c r="H396" s="15">
        <v>881.9375</v>
      </c>
      <c r="I396" s="9">
        <f t="shared" si="5"/>
        <v>69673.0625</v>
      </c>
      <c r="J396" s="10">
        <v>1.0817189450879974</v>
      </c>
      <c r="K396" s="8">
        <f t="shared" si="0"/>
        <v>75366.671668550116</v>
      </c>
      <c r="L396" s="16">
        <f t="shared" si="6"/>
        <v>1.2500000000000001E-2</v>
      </c>
      <c r="M396" s="35">
        <v>0</v>
      </c>
      <c r="N396" s="8">
        <f t="shared" si="1"/>
        <v>0</v>
      </c>
      <c r="O396" s="8">
        <f t="shared" si="2"/>
        <v>0</v>
      </c>
    </row>
    <row r="397" spans="1:15" x14ac:dyDescent="0.25">
      <c r="A397" s="21" t="s">
        <v>535</v>
      </c>
      <c r="B397" s="13" t="s">
        <v>150</v>
      </c>
      <c r="C397" s="13" t="s">
        <v>151</v>
      </c>
      <c r="D397" s="13" t="s">
        <v>38</v>
      </c>
      <c r="E397" s="13" t="s">
        <v>536</v>
      </c>
      <c r="F397" s="14">
        <v>44742</v>
      </c>
      <c r="G397" s="15">
        <v>73432</v>
      </c>
      <c r="H397" s="15">
        <v>917.9</v>
      </c>
      <c r="I397" s="9">
        <f t="shared" si="5"/>
        <v>72514.100000000006</v>
      </c>
      <c r="J397" s="10">
        <v>1.0817189450879974</v>
      </c>
      <c r="K397" s="8">
        <f t="shared" si="0"/>
        <v>78439.875756005553</v>
      </c>
      <c r="L397" s="16">
        <f t="shared" si="6"/>
        <v>1.2499999999999999E-2</v>
      </c>
      <c r="M397" s="35">
        <v>0</v>
      </c>
      <c r="N397" s="8">
        <f t="shared" si="1"/>
        <v>0</v>
      </c>
      <c r="O397" s="8">
        <f t="shared" si="2"/>
        <v>0</v>
      </c>
    </row>
    <row r="398" spans="1:15" x14ac:dyDescent="0.25">
      <c r="A398" s="21" t="s">
        <v>537</v>
      </c>
      <c r="B398" s="13" t="s">
        <v>150</v>
      </c>
      <c r="C398" s="13" t="s">
        <v>151</v>
      </c>
      <c r="D398" s="13" t="s">
        <v>38</v>
      </c>
      <c r="E398" s="13" t="s">
        <v>538</v>
      </c>
      <c r="F398" s="14">
        <v>44742</v>
      </c>
      <c r="G398" s="15">
        <v>711852</v>
      </c>
      <c r="H398" s="15">
        <v>8898.15</v>
      </c>
      <c r="I398" s="9">
        <f t="shared" si="5"/>
        <v>702953.85</v>
      </c>
      <c r="J398" s="10">
        <v>1.0817189450879974</v>
      </c>
      <c r="K398" s="8">
        <f t="shared" si="0"/>
        <v>760398.49706754636</v>
      </c>
      <c r="L398" s="16">
        <f t="shared" si="6"/>
        <v>1.2499999999999999E-2</v>
      </c>
      <c r="M398" s="35">
        <v>0.2</v>
      </c>
      <c r="N398" s="8">
        <f t="shared" si="1"/>
        <v>140590.76999999999</v>
      </c>
      <c r="O398" s="8">
        <f t="shared" si="2"/>
        <v>140590.76999999999</v>
      </c>
    </row>
    <row r="399" spans="1:15" x14ac:dyDescent="0.25">
      <c r="A399" s="21" t="s">
        <v>539</v>
      </c>
      <c r="B399" s="13" t="s">
        <v>150</v>
      </c>
      <c r="C399" s="13" t="s">
        <v>151</v>
      </c>
      <c r="D399" s="13" t="s">
        <v>38</v>
      </c>
      <c r="E399" s="13" t="s">
        <v>540</v>
      </c>
      <c r="F399" s="14">
        <v>44742</v>
      </c>
      <c r="G399" s="15">
        <v>123711</v>
      </c>
      <c r="H399" s="15">
        <v>1546.3875</v>
      </c>
      <c r="I399" s="9">
        <f t="shared" si="5"/>
        <v>122164.6125</v>
      </c>
      <c r="J399" s="10">
        <v>1.0817189450879974</v>
      </c>
      <c r="K399" s="8">
        <f t="shared" si="0"/>
        <v>132147.77576058399</v>
      </c>
      <c r="L399" s="16">
        <f t="shared" si="6"/>
        <v>1.2500000000000001E-2</v>
      </c>
      <c r="M399" s="35">
        <v>0.5</v>
      </c>
      <c r="N399" s="8">
        <f t="shared" si="1"/>
        <v>61082.306250000001</v>
      </c>
      <c r="O399" s="8">
        <f t="shared" si="2"/>
        <v>61082.306250000001</v>
      </c>
    </row>
    <row r="400" spans="1:15" x14ac:dyDescent="0.25">
      <c r="A400" s="13"/>
      <c r="B400" s="17" t="s">
        <v>9</v>
      </c>
      <c r="C400" s="17"/>
      <c r="D400" s="17"/>
      <c r="E400" s="17"/>
      <c r="F400" s="18"/>
      <c r="G400" s="19">
        <v>79551018.049999982</v>
      </c>
      <c r="H400" s="19">
        <v>28357566.553745236</v>
      </c>
      <c r="I400" s="19">
        <v>51193451.496254779</v>
      </c>
      <c r="J400" s="11"/>
      <c r="K400" s="19">
        <v>125488582.31211406</v>
      </c>
      <c r="L400" s="12"/>
      <c r="M400" s="12"/>
      <c r="N400" s="19">
        <v>45265529.765100017</v>
      </c>
      <c r="O400" s="19">
        <v>53661201.758069083</v>
      </c>
    </row>
    <row r="403" spans="5:15" x14ac:dyDescent="0.25">
      <c r="E403" t="s">
        <v>415</v>
      </c>
      <c r="O403" s="38">
        <v>-20271897</v>
      </c>
    </row>
    <row r="404" spans="5:15" x14ac:dyDescent="0.25">
      <c r="E404" t="s">
        <v>428</v>
      </c>
      <c r="O404" s="38"/>
    </row>
    <row r="406" spans="5:15" x14ac:dyDescent="0.25">
      <c r="N406" s="2" t="s">
        <v>427</v>
      </c>
      <c r="O406" s="7">
        <f>SUM(O400:O405)</f>
        <v>33389304.758069083</v>
      </c>
    </row>
  </sheetData>
  <sheetProtection algorithmName="SHA-512" hashValue="3gVijuKc+y52TDwdk9X+6QRfkjZXloBQSTswvkkv09icPy+TMUDq/KtGyuSW5NEXi5tqnLFLEhLQV/nkmO3V5g==" saltValue="VEZq+/wt3N/uNX24+ThELA==" spinCount="100000" sheet="1" objects="1" scenarios="1"/>
  <mergeCells count="15">
    <mergeCell ref="O1:O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  <mergeCell ref="L1:L4"/>
    <mergeCell ref="M1:M4"/>
    <mergeCell ref="N1:N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AB66-7D30-44B0-96AD-11EFB0A2B3EF}">
  <sheetPr>
    <pageSetUpPr fitToPage="1"/>
  </sheetPr>
  <dimension ref="A1:G50"/>
  <sheetViews>
    <sheetView tabSelected="1" zoomScaleNormal="100" workbookViewId="0">
      <pane ySplit="3" topLeftCell="A4" activePane="bottomLeft" state="frozen"/>
      <selection pane="bottomLeft" activeCell="G3" sqref="G3"/>
    </sheetView>
  </sheetViews>
  <sheetFormatPr defaultRowHeight="15" x14ac:dyDescent="0.25"/>
  <cols>
    <col min="1" max="1" width="48.5703125" customWidth="1"/>
    <col min="2" max="2" width="14.28515625" hidden="1" customWidth="1"/>
    <col min="3" max="3" width="13.42578125" hidden="1" customWidth="1"/>
    <col min="4" max="4" width="13.85546875" hidden="1" customWidth="1"/>
    <col min="5" max="5" width="16.140625" customWidth="1"/>
    <col min="6" max="6" width="20.28515625" customWidth="1"/>
    <col min="7" max="7" width="19.85546875" customWidth="1"/>
  </cols>
  <sheetData>
    <row r="1" spans="1:7" ht="31.5" x14ac:dyDescent="0.5">
      <c r="A1" s="110" t="s">
        <v>547</v>
      </c>
    </row>
    <row r="2" spans="1:7" x14ac:dyDescent="0.25">
      <c r="A2" s="113" t="s">
        <v>548</v>
      </c>
    </row>
    <row r="3" spans="1:7" ht="31.5" x14ac:dyDescent="0.25">
      <c r="A3" s="138" t="s">
        <v>3</v>
      </c>
      <c r="B3" s="136" t="s">
        <v>4</v>
      </c>
      <c r="C3" s="136" t="s">
        <v>5</v>
      </c>
      <c r="D3" s="136" t="s">
        <v>6</v>
      </c>
      <c r="E3" s="136" t="s">
        <v>7</v>
      </c>
      <c r="F3" s="137" t="s">
        <v>553</v>
      </c>
      <c r="G3" s="136" t="s">
        <v>554</v>
      </c>
    </row>
    <row r="4" spans="1:7" x14ac:dyDescent="0.25">
      <c r="A4" s="95" t="s">
        <v>11</v>
      </c>
      <c r="B4" s="94"/>
      <c r="C4" s="94"/>
      <c r="D4" s="94"/>
      <c r="E4" s="96">
        <v>480000</v>
      </c>
      <c r="F4" s="97">
        <v>0.14374999999999999</v>
      </c>
      <c r="G4" s="98">
        <f t="shared" ref="G4:G41" si="0">F4*E4</f>
        <v>69000</v>
      </c>
    </row>
    <row r="5" spans="1:7" x14ac:dyDescent="0.25">
      <c r="A5" s="95"/>
      <c r="B5" s="94"/>
      <c r="C5" s="94"/>
      <c r="D5" s="94"/>
      <c r="E5" s="96"/>
      <c r="F5" s="97"/>
      <c r="G5" s="98"/>
    </row>
    <row r="6" spans="1:7" x14ac:dyDescent="0.25">
      <c r="A6" s="95" t="s">
        <v>543</v>
      </c>
      <c r="B6" s="94"/>
      <c r="C6" s="94"/>
      <c r="D6" s="94"/>
      <c r="E6" s="99">
        <v>15500000</v>
      </c>
      <c r="F6" s="97">
        <v>0.22101173887340597</v>
      </c>
      <c r="G6" s="98">
        <f t="shared" si="0"/>
        <v>3425681.9525377927</v>
      </c>
    </row>
    <row r="7" spans="1:7" x14ac:dyDescent="0.25">
      <c r="A7" s="95" t="s">
        <v>12</v>
      </c>
      <c r="B7" s="94"/>
      <c r="C7" s="94"/>
      <c r="D7" s="94"/>
      <c r="E7" s="96">
        <v>980000</v>
      </c>
      <c r="F7" s="97">
        <v>0</v>
      </c>
      <c r="G7" s="98">
        <f t="shared" si="0"/>
        <v>0</v>
      </c>
    </row>
    <row r="8" spans="1:7" x14ac:dyDescent="0.25">
      <c r="A8" s="95" t="s">
        <v>13</v>
      </c>
      <c r="B8" s="94"/>
      <c r="C8" s="94"/>
      <c r="D8" s="94"/>
      <c r="E8" s="96">
        <v>2938000</v>
      </c>
      <c r="F8" s="97">
        <v>0.14125255275697754</v>
      </c>
      <c r="G8" s="98">
        <f t="shared" si="0"/>
        <v>415000</v>
      </c>
    </row>
    <row r="9" spans="1:7" x14ac:dyDescent="0.25">
      <c r="A9" s="95"/>
      <c r="B9" s="94"/>
      <c r="C9" s="94"/>
      <c r="D9" s="94"/>
      <c r="E9" s="96"/>
      <c r="F9" s="97"/>
      <c r="G9" s="98"/>
    </row>
    <row r="10" spans="1:7" x14ac:dyDescent="0.25">
      <c r="A10" s="100" t="s">
        <v>14</v>
      </c>
      <c r="B10" s="94"/>
      <c r="C10" s="94"/>
      <c r="D10" s="94"/>
      <c r="E10" s="99">
        <v>7500000</v>
      </c>
      <c r="F10" s="97">
        <v>0.22106666666666666</v>
      </c>
      <c r="G10" s="98">
        <f t="shared" si="0"/>
        <v>1658000</v>
      </c>
    </row>
    <row r="11" spans="1:7" x14ac:dyDescent="0.25">
      <c r="A11" s="94"/>
      <c r="B11" s="94"/>
      <c r="C11" s="94"/>
      <c r="D11" s="94"/>
      <c r="E11" s="98"/>
      <c r="F11" s="94"/>
      <c r="G11" s="98"/>
    </row>
    <row r="12" spans="1:7" x14ac:dyDescent="0.25">
      <c r="A12" s="100" t="s">
        <v>15</v>
      </c>
      <c r="B12" s="94"/>
      <c r="C12" s="94"/>
      <c r="D12" s="94"/>
      <c r="E12" s="96">
        <v>1351000</v>
      </c>
      <c r="F12" s="101">
        <v>0.02</v>
      </c>
      <c r="G12" s="98">
        <f t="shared" si="0"/>
        <v>27020</v>
      </c>
    </row>
    <row r="13" spans="1:7" x14ac:dyDescent="0.25">
      <c r="A13" s="100" t="s">
        <v>16</v>
      </c>
      <c r="B13" s="94"/>
      <c r="C13" s="94"/>
      <c r="D13" s="94"/>
      <c r="E13" s="96">
        <v>7460000</v>
      </c>
      <c r="F13" s="101">
        <v>1.9702210858775757E-2</v>
      </c>
      <c r="G13" s="98">
        <f t="shared" si="0"/>
        <v>146978.49300646715</v>
      </c>
    </row>
    <row r="14" spans="1:7" x14ac:dyDescent="0.25">
      <c r="A14" s="100" t="s">
        <v>17</v>
      </c>
      <c r="B14" s="94"/>
      <c r="C14" s="94"/>
      <c r="D14" s="94"/>
      <c r="E14" s="96">
        <v>5314000</v>
      </c>
      <c r="F14" s="101">
        <v>0.19723618090452261</v>
      </c>
      <c r="G14" s="98">
        <f t="shared" si="0"/>
        <v>1048113.0653266332</v>
      </c>
    </row>
    <row r="15" spans="1:7" x14ac:dyDescent="0.25">
      <c r="A15" s="100" t="s">
        <v>18</v>
      </c>
      <c r="B15" s="94"/>
      <c r="C15" s="94"/>
      <c r="D15" s="94"/>
      <c r="E15" s="96">
        <v>318000</v>
      </c>
      <c r="F15" s="101">
        <v>0</v>
      </c>
      <c r="G15" s="98">
        <f t="shared" si="0"/>
        <v>0</v>
      </c>
    </row>
    <row r="16" spans="1:7" x14ac:dyDescent="0.25">
      <c r="A16" s="100" t="s">
        <v>19</v>
      </c>
      <c r="B16" s="94"/>
      <c r="C16" s="94"/>
      <c r="D16" s="94"/>
      <c r="E16" s="96">
        <v>804000</v>
      </c>
      <c r="F16" s="101">
        <v>0.20067796610169492</v>
      </c>
      <c r="G16" s="98">
        <f t="shared" si="0"/>
        <v>161345.08474576272</v>
      </c>
    </row>
    <row r="17" spans="1:7" x14ac:dyDescent="0.25">
      <c r="A17" s="100" t="s">
        <v>20</v>
      </c>
      <c r="B17" s="94"/>
      <c r="C17" s="94"/>
      <c r="D17" s="94"/>
      <c r="E17" s="96">
        <v>118000</v>
      </c>
      <c r="F17" s="101">
        <v>9.7970608817354796E-3</v>
      </c>
      <c r="G17" s="98">
        <f t="shared" si="0"/>
        <v>1156.0531840447866</v>
      </c>
    </row>
    <row r="18" spans="1:7" x14ac:dyDescent="0.25">
      <c r="A18" s="100" t="s">
        <v>21</v>
      </c>
      <c r="B18" s="94"/>
      <c r="C18" s="94"/>
      <c r="D18" s="94"/>
      <c r="E18" s="96">
        <v>2700000</v>
      </c>
      <c r="F18" s="101">
        <v>0.5</v>
      </c>
      <c r="G18" s="98">
        <f t="shared" si="0"/>
        <v>1350000</v>
      </c>
    </row>
    <row r="19" spans="1:7" x14ac:dyDescent="0.25">
      <c r="A19" s="100"/>
      <c r="B19" s="94"/>
      <c r="C19" s="94"/>
      <c r="D19" s="94"/>
      <c r="E19" s="96"/>
      <c r="F19" s="101"/>
      <c r="G19" s="98"/>
    </row>
    <row r="20" spans="1:7" x14ac:dyDescent="0.25">
      <c r="A20" s="94"/>
      <c r="B20" s="94"/>
      <c r="C20" s="94"/>
      <c r="D20" s="94"/>
      <c r="E20" s="98"/>
      <c r="F20" s="94"/>
      <c r="G20" s="94"/>
    </row>
    <row r="21" spans="1:7" x14ac:dyDescent="0.25">
      <c r="A21" s="100" t="s">
        <v>22</v>
      </c>
      <c r="B21" s="94"/>
      <c r="C21" s="94"/>
      <c r="D21" s="94"/>
      <c r="E21" s="96">
        <v>2539000</v>
      </c>
      <c r="F21" s="101">
        <v>1.9801980198019802E-2</v>
      </c>
      <c r="G21" s="98">
        <f t="shared" si="0"/>
        <v>50277.227722772281</v>
      </c>
    </row>
    <row r="22" spans="1:7" x14ac:dyDescent="0.25">
      <c r="A22" s="100" t="s">
        <v>23</v>
      </c>
      <c r="B22" s="94"/>
      <c r="C22" s="94"/>
      <c r="D22" s="94"/>
      <c r="E22" s="96">
        <v>5103000</v>
      </c>
      <c r="F22" s="101">
        <v>0.12337192474674386</v>
      </c>
      <c r="G22" s="98">
        <f t="shared" si="0"/>
        <v>629566.93198263389</v>
      </c>
    </row>
    <row r="23" spans="1:7" x14ac:dyDescent="0.25">
      <c r="A23" s="100" t="s">
        <v>24</v>
      </c>
      <c r="B23" s="94"/>
      <c r="C23" s="94"/>
      <c r="D23" s="94"/>
      <c r="E23" s="96">
        <v>642000</v>
      </c>
      <c r="F23" s="101">
        <v>0.19162995594713655</v>
      </c>
      <c r="G23" s="98">
        <f t="shared" si="0"/>
        <v>123026.43171806166</v>
      </c>
    </row>
    <row r="24" spans="1:7" x14ac:dyDescent="0.25">
      <c r="A24" s="100" t="s">
        <v>25</v>
      </c>
      <c r="B24" s="94"/>
      <c r="C24" s="94"/>
      <c r="D24" s="94"/>
      <c r="E24" s="96">
        <v>616000</v>
      </c>
      <c r="F24" s="101">
        <v>1.2195121951219513E-2</v>
      </c>
      <c r="G24" s="98">
        <f t="shared" si="0"/>
        <v>7512.1951219512193</v>
      </c>
    </row>
    <row r="25" spans="1:7" x14ac:dyDescent="0.25">
      <c r="A25" s="100" t="s">
        <v>26</v>
      </c>
      <c r="B25" s="94"/>
      <c r="C25" s="94"/>
      <c r="D25" s="94"/>
      <c r="E25" s="96">
        <v>459000</v>
      </c>
      <c r="F25" s="101">
        <v>0.10933333333333334</v>
      </c>
      <c r="G25" s="98">
        <f t="shared" si="0"/>
        <v>50184</v>
      </c>
    </row>
    <row r="26" spans="1:7" x14ac:dyDescent="0.25">
      <c r="A26" s="100" t="s">
        <v>21</v>
      </c>
      <c r="B26" s="94"/>
      <c r="C26" s="94"/>
      <c r="D26" s="94"/>
      <c r="E26" s="96">
        <v>3150000</v>
      </c>
      <c r="F26" s="101">
        <v>0.5</v>
      </c>
      <c r="G26" s="98">
        <f t="shared" si="0"/>
        <v>1575000</v>
      </c>
    </row>
    <row r="27" spans="1:7" x14ac:dyDescent="0.25">
      <c r="A27" s="100"/>
      <c r="B27" s="94"/>
      <c r="C27" s="94"/>
      <c r="D27" s="94"/>
      <c r="E27" s="96"/>
      <c r="F27" s="101"/>
      <c r="G27" s="98"/>
    </row>
    <row r="28" spans="1:7" x14ac:dyDescent="0.25">
      <c r="A28" s="94"/>
      <c r="B28" s="94"/>
      <c r="C28" s="94"/>
      <c r="D28" s="94"/>
      <c r="E28" s="98"/>
      <c r="F28" s="94"/>
      <c r="G28" s="98"/>
    </row>
    <row r="29" spans="1:7" x14ac:dyDescent="0.25">
      <c r="A29" s="100" t="s">
        <v>27</v>
      </c>
      <c r="B29" s="94"/>
      <c r="C29" s="94"/>
      <c r="D29" s="94"/>
      <c r="E29" s="96">
        <v>2217000</v>
      </c>
      <c r="F29" s="101">
        <v>1</v>
      </c>
      <c r="G29" s="98">
        <f t="shared" si="0"/>
        <v>2217000</v>
      </c>
    </row>
    <row r="30" spans="1:7" x14ac:dyDescent="0.25">
      <c r="A30" s="100" t="s">
        <v>28</v>
      </c>
      <c r="B30" s="94"/>
      <c r="C30" s="94"/>
      <c r="D30" s="94"/>
      <c r="E30" s="96">
        <v>4787000</v>
      </c>
      <c r="F30" s="101">
        <v>1</v>
      </c>
      <c r="G30" s="98">
        <f t="shared" si="0"/>
        <v>4787000</v>
      </c>
    </row>
    <row r="31" spans="1:7" x14ac:dyDescent="0.25">
      <c r="A31" s="100" t="s">
        <v>471</v>
      </c>
      <c r="B31" s="94"/>
      <c r="C31" s="94"/>
      <c r="D31" s="94"/>
      <c r="E31" s="96">
        <v>1154000</v>
      </c>
      <c r="F31" s="101">
        <v>1</v>
      </c>
      <c r="G31" s="98">
        <f t="shared" si="0"/>
        <v>1154000</v>
      </c>
    </row>
    <row r="32" spans="1:7" x14ac:dyDescent="0.25">
      <c r="A32" s="100" t="s">
        <v>29</v>
      </c>
      <c r="B32" s="94"/>
      <c r="C32" s="94"/>
      <c r="D32" s="94"/>
      <c r="E32" s="96">
        <v>1734000</v>
      </c>
      <c r="F32" s="101">
        <v>1</v>
      </c>
      <c r="G32" s="98">
        <f t="shared" si="0"/>
        <v>1734000</v>
      </c>
    </row>
    <row r="33" spans="1:7" x14ac:dyDescent="0.25">
      <c r="A33" s="100" t="s">
        <v>30</v>
      </c>
      <c r="B33" s="94"/>
      <c r="C33" s="94"/>
      <c r="D33" s="94"/>
      <c r="E33" s="96">
        <v>990000</v>
      </c>
      <c r="F33" s="101">
        <v>0</v>
      </c>
      <c r="G33" s="98">
        <f t="shared" si="0"/>
        <v>0</v>
      </c>
    </row>
    <row r="34" spans="1:7" x14ac:dyDescent="0.25">
      <c r="A34" s="100" t="s">
        <v>21</v>
      </c>
      <c r="B34" s="94"/>
      <c r="C34" s="94"/>
      <c r="D34" s="94"/>
      <c r="E34" s="96">
        <v>3150000</v>
      </c>
      <c r="F34" s="101">
        <v>0.5</v>
      </c>
      <c r="G34" s="98">
        <f t="shared" si="0"/>
        <v>1575000</v>
      </c>
    </row>
    <row r="35" spans="1:7" x14ac:dyDescent="0.25">
      <c r="A35" s="94"/>
      <c r="B35" s="94"/>
      <c r="C35" s="94"/>
      <c r="D35" s="94"/>
      <c r="E35" s="98"/>
      <c r="F35" s="94"/>
      <c r="G35" s="98">
        <f t="shared" si="0"/>
        <v>0</v>
      </c>
    </row>
    <row r="36" spans="1:7" ht="30" x14ac:dyDescent="0.25">
      <c r="A36" s="121" t="s">
        <v>31</v>
      </c>
      <c r="B36" s="94"/>
      <c r="C36" s="94"/>
      <c r="D36" s="94"/>
      <c r="E36" s="96">
        <v>3492000</v>
      </c>
      <c r="F36" s="101">
        <v>0.25458190148911797</v>
      </c>
      <c r="G36" s="98">
        <f t="shared" si="0"/>
        <v>889000</v>
      </c>
    </row>
    <row r="37" spans="1:7" x14ac:dyDescent="0.25">
      <c r="A37" s="100" t="s">
        <v>32</v>
      </c>
      <c r="B37" s="94"/>
      <c r="C37" s="94"/>
      <c r="D37" s="94"/>
      <c r="E37" s="96">
        <v>1109000</v>
      </c>
      <c r="F37" s="101">
        <v>0</v>
      </c>
      <c r="G37" s="98">
        <f t="shared" si="0"/>
        <v>0</v>
      </c>
    </row>
    <row r="38" spans="1:7" x14ac:dyDescent="0.25">
      <c r="A38" s="94"/>
      <c r="B38" s="94"/>
      <c r="C38" s="94"/>
      <c r="D38" s="94"/>
      <c r="E38" s="98"/>
      <c r="F38" s="94"/>
      <c r="G38" s="98"/>
    </row>
    <row r="39" spans="1:7" x14ac:dyDescent="0.25">
      <c r="A39" s="102" t="s">
        <v>33</v>
      </c>
      <c r="B39" s="94"/>
      <c r="C39" s="94"/>
      <c r="D39" s="94"/>
      <c r="E39" s="103">
        <v>65000</v>
      </c>
      <c r="F39" s="104">
        <v>0</v>
      </c>
      <c r="G39" s="98">
        <f t="shared" si="0"/>
        <v>0</v>
      </c>
    </row>
    <row r="40" spans="1:7" x14ac:dyDescent="0.25">
      <c r="A40" s="102"/>
      <c r="B40" s="94"/>
      <c r="C40" s="94"/>
      <c r="D40" s="94"/>
      <c r="E40" s="103"/>
      <c r="F40" s="104"/>
      <c r="G40" s="98"/>
    </row>
    <row r="41" spans="1:7" x14ac:dyDescent="0.25">
      <c r="A41" s="102" t="s">
        <v>34</v>
      </c>
      <c r="B41" s="94"/>
      <c r="C41" s="94"/>
      <c r="D41" s="94"/>
      <c r="E41" s="103">
        <v>300000</v>
      </c>
      <c r="F41" s="104">
        <v>0.5</v>
      </c>
      <c r="G41" s="98">
        <f t="shared" si="0"/>
        <v>150000</v>
      </c>
    </row>
    <row r="42" spans="1:7" x14ac:dyDescent="0.25">
      <c r="A42" s="94"/>
      <c r="B42" s="94"/>
      <c r="C42" s="94"/>
      <c r="D42" s="94"/>
      <c r="E42" s="105">
        <f>SUM(E4:E41)</f>
        <v>76970000</v>
      </c>
      <c r="F42" s="94"/>
      <c r="G42" s="94"/>
    </row>
    <row r="43" spans="1:7" x14ac:dyDescent="0.25">
      <c r="A43" s="94"/>
      <c r="B43" s="94"/>
      <c r="C43" s="94"/>
      <c r="D43" s="94"/>
      <c r="E43" s="94"/>
      <c r="F43" s="94"/>
      <c r="G43" s="94"/>
    </row>
    <row r="44" spans="1:7" x14ac:dyDescent="0.25">
      <c r="A44" s="102" t="s">
        <v>470</v>
      </c>
      <c r="B44" s="94"/>
      <c r="C44" s="94"/>
      <c r="D44" s="94"/>
      <c r="E44" s="94"/>
      <c r="F44" s="94"/>
      <c r="G44" s="94"/>
    </row>
    <row r="45" spans="1:7" ht="15.75" x14ac:dyDescent="0.25">
      <c r="A45" s="94"/>
      <c r="B45" s="94"/>
      <c r="C45" s="94"/>
      <c r="D45" s="94"/>
      <c r="E45" s="138"/>
      <c r="F45" s="139" t="s">
        <v>8</v>
      </c>
      <c r="G45" s="140">
        <f>SUM(G4:G44)</f>
        <v>23243861.435346119</v>
      </c>
    </row>
    <row r="48" spans="1:7" x14ac:dyDescent="0.25">
      <c r="F48" t="s">
        <v>541</v>
      </c>
      <c r="G48" s="6">
        <v>11820392</v>
      </c>
    </row>
    <row r="50" spans="7:7" x14ac:dyDescent="0.25">
      <c r="G50" s="108">
        <f>G45-G48</f>
        <v>11423469.435346119</v>
      </c>
    </row>
  </sheetData>
  <sheetProtection algorithmName="SHA-512" hashValue="+OmWaYVQiCEEwjdHcygBOQU17FWHnVpOR/qLsLDEF4pwMB2Y65biv6BVPbkJqjIw56zlPNvrs6I6Y/Z3GNtKUw==" saltValue="o6tuMe/vkeTV24jsXgUJyQ==" spinCount="100000" sheet="1" objects="1" scenarios="1"/>
  <pageMargins left="0.7" right="0.7" top="0.75" bottom="0.75" header="0.3" footer="0.3"/>
  <pageSetup scale="88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SDC Calculation</vt:lpstr>
      <vt:lpstr>Charge Analysis</vt:lpstr>
      <vt:lpstr>Planning Data</vt:lpstr>
      <vt:lpstr>Inventory of Current System</vt:lpstr>
      <vt:lpstr>CIP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Kaaren Hofmann</dc:creator>
  <cp:lastModifiedBy>Fatin Abdullah</cp:lastModifiedBy>
  <cp:lastPrinted>2024-03-27T15:32:18Z</cp:lastPrinted>
  <dcterms:created xsi:type="dcterms:W3CDTF">2022-12-30T21:37:12Z</dcterms:created>
  <dcterms:modified xsi:type="dcterms:W3CDTF">2025-05-14T19:06:43Z</dcterms:modified>
</cp:coreProperties>
</file>